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 loonadministratie\Loonadministratie\1Rekenmodules\"/>
    </mc:Choice>
  </mc:AlternateContent>
  <workbookProtection workbookPassword="C4C6" lockStructure="1"/>
  <bookViews>
    <workbookView xWindow="0" yWindow="0" windowWidth="28800" windowHeight="14145" activeTab="2"/>
  </bookViews>
  <sheets>
    <sheet name="vooraf" sheetId="1" r:id="rId1"/>
    <sheet name="Invulblad" sheetId="2" r:id="rId2"/>
    <sheet name="rekenmodel" sheetId="3" r:id="rId3"/>
  </sheets>
  <definedNames>
    <definedName name="_Toc277597490" localSheetId="0">vooraf!#REF!</definedName>
    <definedName name="_Toc277597491" localSheetId="0">vooraf!#REF!</definedName>
    <definedName name="_xlnm.Print_Area" localSheetId="1">Invulblad!$A$1:$J$156</definedName>
    <definedName name="_xlnm.Print_Area" localSheetId="2">rekenmodel!$A$1:$B$245</definedName>
    <definedName name="_xlnm.Print_Titles" localSheetId="1">Invulblad!$1:$1</definedName>
    <definedName name="Z_E9966EEB_7B97_4EE7_92F7_FF2151D00856_.wvu.PrintArea" localSheetId="1" hidden="1">Invulblad!$A$1:$J$156</definedName>
    <definedName name="Z_E9966EEB_7B97_4EE7_92F7_FF2151D00856_.wvu.PrintArea" localSheetId="2" hidden="1">rekenmodel!$A$1:$B$245</definedName>
    <definedName name="Z_E9966EEB_7B97_4EE7_92F7_FF2151D00856_.wvu.PrintTitles" localSheetId="1" hidden="1">Invulblad!$1:$1</definedName>
  </definedNames>
  <calcPr calcId="191029"/>
  <customWorkbookViews>
    <customWorkbookView name="Judith van Teeffelen | SRA - Persoonlijke weergave" guid="{E9966EEB-7B97-4EE7-92F7-FF2151D00856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8" i="3" l="1"/>
  <c r="B67" i="3"/>
  <c r="A39" i="2"/>
  <c r="A38" i="2"/>
  <c r="B29" i="3"/>
  <c r="B123" i="3"/>
  <c r="A136" i="2"/>
  <c r="B2" i="3"/>
  <c r="B3" i="3" s="1"/>
  <c r="B16" i="3" l="1"/>
  <c r="B15" i="3"/>
  <c r="B179" i="3"/>
  <c r="B17" i="3"/>
  <c r="B19" i="3"/>
  <c r="B22" i="3"/>
  <c r="B23" i="3"/>
  <c r="B24" i="3"/>
  <c r="B25" i="3"/>
  <c r="B26" i="3"/>
  <c r="B27" i="3"/>
  <c r="B28" i="3"/>
  <c r="B32" i="3"/>
  <c r="B33" i="3"/>
  <c r="B34" i="3"/>
  <c r="B37" i="3"/>
  <c r="B38" i="3"/>
  <c r="B39" i="3"/>
  <c r="B40" i="3"/>
  <c r="B45" i="3"/>
  <c r="B46" i="3"/>
  <c r="B47" i="3"/>
  <c r="B48" i="3"/>
  <c r="B49" i="3"/>
  <c r="B50" i="3"/>
  <c r="B51" i="3"/>
  <c r="B53" i="3"/>
  <c r="B54" i="3"/>
  <c r="B55" i="3"/>
  <c r="B56" i="3"/>
  <c r="B57" i="3"/>
  <c r="B58" i="3"/>
  <c r="B59" i="3"/>
  <c r="B60" i="3" s="1"/>
  <c r="B61" i="3"/>
  <c r="B62" i="3"/>
  <c r="B63" i="3"/>
  <c r="B64" i="3"/>
  <c r="B65" i="3"/>
  <c r="B66" i="3"/>
  <c r="A72" i="3"/>
  <c r="B72" i="3"/>
  <c r="A73" i="3"/>
  <c r="B73" i="3"/>
  <c r="A74" i="3"/>
  <c r="B74" i="3"/>
  <c r="B81" i="3"/>
  <c r="B84" i="3"/>
  <c r="B85" i="3"/>
  <c r="B88" i="3"/>
  <c r="B89" i="3"/>
  <c r="B92" i="3"/>
  <c r="B93" i="3"/>
  <c r="B94" i="3"/>
  <c r="B97" i="3"/>
  <c r="B98" i="3"/>
  <c r="B99" i="3"/>
  <c r="B100" i="3"/>
  <c r="A103" i="3"/>
  <c r="B103" i="3"/>
  <c r="A104" i="3"/>
  <c r="B104" i="3"/>
  <c r="A105" i="3"/>
  <c r="B105" i="3"/>
  <c r="B111" i="3"/>
  <c r="B112" i="3"/>
  <c r="B113" i="3"/>
  <c r="B114" i="3"/>
  <c r="B117" i="3"/>
  <c r="B118" i="3"/>
  <c r="B119" i="3"/>
  <c r="B120" i="3"/>
  <c r="B121" i="3"/>
  <c r="B122" i="3"/>
  <c r="B126" i="3"/>
  <c r="B127" i="3"/>
  <c r="B130" i="3"/>
  <c r="B131" i="3"/>
  <c r="B132" i="3"/>
  <c r="B135" i="3"/>
  <c r="B136" i="3"/>
  <c r="B137" i="3"/>
  <c r="B140" i="3"/>
  <c r="B141" i="3"/>
  <c r="B142" i="3"/>
  <c r="B143" i="3"/>
  <c r="B144" i="3"/>
  <c r="B145" i="3"/>
  <c r="B146" i="3"/>
  <c r="B147" i="3"/>
  <c r="B148" i="3"/>
  <c r="B149" i="3"/>
  <c r="B150" i="3"/>
  <c r="B153" i="3"/>
  <c r="B154" i="3"/>
  <c r="B155" i="3"/>
  <c r="B156" i="3"/>
  <c r="B157" i="3"/>
  <c r="B158" i="3"/>
  <c r="B160" i="3"/>
  <c r="B161" i="3"/>
  <c r="B162" i="3"/>
  <c r="B163" i="3"/>
  <c r="B164" i="3"/>
  <c r="B167" i="3"/>
  <c r="A170" i="3"/>
  <c r="B170" i="3"/>
  <c r="A171" i="3"/>
  <c r="B171" i="3"/>
  <c r="A172" i="3"/>
  <c r="B172" i="3"/>
  <c r="B177" i="3"/>
  <c r="B178" i="3"/>
  <c r="B180" i="3"/>
  <c r="B181" i="3"/>
  <c r="B182" i="3"/>
  <c r="B185" i="3"/>
  <c r="A188" i="3"/>
  <c r="B188" i="3"/>
  <c r="A189" i="3"/>
  <c r="B189" i="3"/>
  <c r="A190" i="3"/>
  <c r="B190" i="3"/>
  <c r="B196" i="3"/>
  <c r="B199" i="3"/>
  <c r="B200" i="3"/>
  <c r="A203" i="3"/>
  <c r="B203" i="3"/>
  <c r="A204" i="3"/>
  <c r="B204" i="3"/>
  <c r="A205" i="3"/>
  <c r="B205" i="3"/>
  <c r="B211" i="3"/>
  <c r="B214" i="3"/>
  <c r="B217" i="3"/>
  <c r="B218" i="3"/>
  <c r="B219" i="3"/>
  <c r="B220" i="3"/>
  <c r="B221" i="3"/>
  <c r="B222" i="3"/>
  <c r="B223" i="3"/>
  <c r="B228" i="3"/>
  <c r="B229" i="3"/>
  <c r="B230" i="3"/>
  <c r="A233" i="3"/>
  <c r="B233" i="3"/>
  <c r="A234" i="3"/>
  <c r="B234" i="3"/>
  <c r="A235" i="3"/>
  <c r="B235" i="3"/>
  <c r="B240" i="3"/>
  <c r="B241" i="3"/>
  <c r="B242" i="3"/>
  <c r="B243" i="3"/>
  <c r="B244" i="3"/>
  <c r="A2" i="2"/>
  <c r="A5" i="2"/>
  <c r="A6" i="2"/>
  <c r="A7" i="2"/>
  <c r="A8" i="2"/>
  <c r="A9" i="2"/>
  <c r="A10" i="2"/>
  <c r="A11" i="2"/>
  <c r="A12" i="2"/>
  <c r="A13" i="2"/>
  <c r="A14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42" i="2"/>
  <c r="A43" i="2"/>
  <c r="A44" i="2"/>
  <c r="A45" i="2"/>
  <c r="A46" i="2"/>
  <c r="A47" i="2"/>
  <c r="A48" i="2"/>
  <c r="A49" i="2"/>
  <c r="A50" i="2"/>
  <c r="A51" i="2"/>
  <c r="A54" i="2"/>
  <c r="A55" i="2"/>
  <c r="A56" i="2"/>
  <c r="A57" i="2"/>
  <c r="A58" i="2"/>
  <c r="A59" i="2"/>
  <c r="A60" i="2"/>
  <c r="A61" i="2"/>
  <c r="A62" i="2"/>
  <c r="A63" i="2"/>
  <c r="A64" i="2"/>
  <c r="A67" i="2"/>
  <c r="A68" i="2"/>
  <c r="A69" i="2"/>
  <c r="A70" i="2"/>
  <c r="A71" i="2"/>
  <c r="A72" i="2"/>
  <c r="A73" i="2"/>
  <c r="A74" i="2"/>
  <c r="A75" i="2"/>
  <c r="A76" i="2"/>
  <c r="A77" i="2"/>
  <c r="A78" i="2"/>
  <c r="A81" i="2"/>
  <c r="A82" i="2"/>
  <c r="A83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B165" i="3" l="1"/>
  <c r="B69" i="3"/>
  <c r="B106" i="3"/>
  <c r="B159" i="3"/>
  <c r="B18" i="3"/>
  <c r="B224" i="3"/>
  <c r="B191" i="3"/>
  <c r="B236" i="3"/>
  <c r="B245" i="3"/>
  <c r="B206" i="3"/>
  <c r="B166" i="3"/>
  <c r="B173" i="3" s="1"/>
  <c r="B44" i="3"/>
  <c r="B52" i="3" l="1"/>
  <c r="B75" i="3" s="1"/>
  <c r="B4" i="3" s="1"/>
  <c r="A5" i="3" l="1"/>
  <c r="B5" i="3"/>
  <c r="B7" i="3" s="1"/>
</calcChain>
</file>

<file path=xl/comments1.xml><?xml version="1.0" encoding="utf-8"?>
<comments xmlns="http://schemas.openxmlformats.org/spreadsheetml/2006/main">
  <authors>
    <author>Irene Kortekaas | SRA</author>
  </authors>
  <commentList>
    <comment ref="A114" authorId="0" shapeId="0">
      <text>
        <r>
          <rPr>
            <sz val="9"/>
            <color indexed="81"/>
            <rFont val="Tahoma"/>
            <charset val="1"/>
          </rPr>
          <t>Geldboete opgelegd aan werkgever voor overtreding werknemer die niet wordt verhaald op werknemer kan in vrije ruimte mits voldaan aan gebruikelijkheidstoets (handboek loonheffingen 2016)</t>
        </r>
      </text>
    </comment>
    <comment ref="A115" authorId="0" shapeId="0">
      <text>
        <r>
          <rPr>
            <sz val="9"/>
            <color indexed="81"/>
            <rFont val="Tahoma"/>
            <family val="2"/>
          </rPr>
          <t>Geldboete opgelegd aan werkgever voor overtreding werknemer die niet wordt verhaald op werknemer kan in vrije ruimte mits voldaan aan gebruikelijkheidstoets (handboek loonheffingen 2016)</t>
        </r>
      </text>
    </comment>
  </commentList>
</comments>
</file>

<file path=xl/sharedStrings.xml><?xml version="1.0" encoding="utf-8"?>
<sst xmlns="http://schemas.openxmlformats.org/spreadsheetml/2006/main" count="415" uniqueCount="202">
  <si>
    <t>Omschrijving:</t>
  </si>
  <si>
    <t>Fiets</t>
  </si>
  <si>
    <t>Vakliteratuur</t>
  </si>
  <si>
    <t>Outplacement</t>
  </si>
  <si>
    <t xml:space="preserve"> </t>
  </si>
  <si>
    <t>Eindheffing</t>
  </si>
  <si>
    <t>Fiscale loonsom (kolom 14)</t>
  </si>
  <si>
    <t>INTERMEDIARE KOSTEN</t>
  </si>
  <si>
    <t>Eten en drinken</t>
  </si>
  <si>
    <t>Consumpties en maaltijden dienstreis</t>
  </si>
  <si>
    <t>Maaltijden bij overwerk/werk op koopavonden</t>
  </si>
  <si>
    <t>Verteer werknemers op werkplek (geen maaltijden)</t>
  </si>
  <si>
    <t>Vaste vergoeding voor consumpties (niet-ambulante werknemer)</t>
  </si>
  <si>
    <t>Inrichting werkplek (niet thuis)</t>
  </si>
  <si>
    <t>Reis- en verblijfkosten</t>
  </si>
  <si>
    <t>Vergoeding reiskosten (tot € 0,19) per kilometer</t>
  </si>
  <si>
    <t>(Hotel)overnachtingen in verband met werk</t>
  </si>
  <si>
    <t>Ter beschikking gestelde openbaarvervoerkaart/voordelenurenkaart (mede zakelijk gebruikt)</t>
  </si>
  <si>
    <t>Opleidingen, studies, cursussen, congressen, seminars, symposia, excursies, studiereizen</t>
  </si>
  <si>
    <t>Inschrijving wettelijk en door beroepsgroep opgelegde registers</t>
  </si>
  <si>
    <t>Verstrekking van persoonlijke beschermingsmiddelen (veiligheidsbril, werkschoenen) door werkgever</t>
  </si>
  <si>
    <t>Verstrekking van werkkleding die nagenoeg uitsluitend geschikt is om in te werken door werkgever</t>
  </si>
  <si>
    <t>Verstrekking van kleding die achterblijft op de werkplek</t>
  </si>
  <si>
    <t>Verstrekking/vergoeding van overige kleding</t>
  </si>
  <si>
    <t>Overige personeelsvoorzieningen</t>
  </si>
  <si>
    <t>Extraterritoriale kosten (werknemer uit het buitenland of werkzaam in het buitenland)</t>
  </si>
  <si>
    <t>Dubbele huisvestingskosten</t>
  </si>
  <si>
    <t>Zakelijke verhuiskosten: kosten overbrenging boedel</t>
  </si>
  <si>
    <t>Arbovoorzieningen</t>
  </si>
  <si>
    <t>Fruitmand, rouwkrans, bloemetje</t>
  </si>
  <si>
    <t>Bedrijfsfitness op de werkplek</t>
  </si>
  <si>
    <t>Bedrijfsfitness buiten de werkplek</t>
  </si>
  <si>
    <t>Andere geschenken in de vorm van een geldsom</t>
  </si>
  <si>
    <t>Andere geschenken in natura</t>
  </si>
  <si>
    <t>Geschenken met in hoofzaak ideële waarde bij feestdagen en jubilea</t>
  </si>
  <si>
    <t>Vergoeding werknemersbijdrage personeelsvereniging</t>
  </si>
  <si>
    <t>Parkeer-, veer- en tolgelden (niet zijnde auto van de zaak)</t>
  </si>
  <si>
    <t>Persoonlijke verzorging</t>
  </si>
  <si>
    <t>Representatievergoeding/relatiegeschenken aan werknemers</t>
  </si>
  <si>
    <t>Vergoeding vakbondscontributie</t>
  </si>
  <si>
    <t>Extra kosten levensonderhoud</t>
  </si>
  <si>
    <t xml:space="preserve">Kosten aanvragen/omzetten papieren (verblijfsvergunningen, visa, rijbewijzen) </t>
  </si>
  <si>
    <t>Kosten medische keuringen, vaccinaties</t>
  </si>
  <si>
    <t>Reiskosten naar land herkomst (familiebezoek, gezinshereniging)</t>
  </si>
  <si>
    <t>Cursuskosten taal werkland (werknemer + gezin)</t>
  </si>
  <si>
    <t>Extra (niet-zakelijke) telefoonkosten (gesprek) met land van herkomst</t>
  </si>
  <si>
    <t>Kosten kennismakingsreis werkland</t>
  </si>
  <si>
    <t>Opslagkosten boedel</t>
  </si>
  <si>
    <t>Eerste huisvestingskosten (tot 18% van het loon)</t>
  </si>
  <si>
    <t>Eerste huisvestingskosten (boven 18% van het loon)</t>
  </si>
  <si>
    <t>Zakelijke verhuiskosten exclusief kosten overbrenging boedel (&gt; gerichte vrijstelling)</t>
  </si>
  <si>
    <t>VERPLICHT INDIVIDUEEL LOON</t>
  </si>
  <si>
    <t>Genot dienstwoning</t>
  </si>
  <si>
    <t>Vergoedingen en verstrekkingen ter zake van misdrijven</t>
  </si>
  <si>
    <t>Vergoedingen en verstrekkingen ter zake van wapens en munitie</t>
  </si>
  <si>
    <t>Vergoedingen en verstrekkingen ter zake van agressieve dieren</t>
  </si>
  <si>
    <t>GEEN LOON</t>
  </si>
  <si>
    <t>Kleine geschenken (geen geld of waardebon) maximaal € 25</t>
  </si>
  <si>
    <t>VRIJGESTELD LOON</t>
  </si>
  <si>
    <t xml:space="preserve">      De werkkostenregeling wordt ook per werkgever toegepast en kan niet cumulatief voor het bedrijf als geheel worden toegepast.</t>
  </si>
  <si>
    <t xml:space="preserve">Gelet op de grote verscheidenheid en vormen in vergoedingen die verstrekt kunnen worden, is het praktisch onmogelijk om een gedetailleerd werkprogramma (op kostenniveau) voor de werkkostenregeling te maken. </t>
  </si>
  <si>
    <t xml:space="preserve">Omdat ons uit de praktijk veelvuldig vragen bereiken over een hulpmiddel ter beoordeling van de werkkostenregeling, heeft SRA, ondanks de beperkingen, een model ontwikkeld waarmee een eerste inventarisatie </t>
  </si>
  <si>
    <t>Personeelsfeesten (buiten de werkplek) en personeelsreizen</t>
  </si>
  <si>
    <t>Personeelsfeesten (op de werkplek)</t>
  </si>
  <si>
    <t>Geldboetes buitenlandse autoriteiten</t>
  </si>
  <si>
    <t>Verstrekking van kleding met bedrijfslogo van tenminste 70 cm²</t>
  </si>
  <si>
    <t>NOODZAKELIJKHEIDSCRITERIUM</t>
  </si>
  <si>
    <t>Totale consumentenprijs van producten waar korting op verleend wordt</t>
  </si>
  <si>
    <t>Aantal personeelsleden die producten uit eigen bedrijf of korting op producten betrekken</t>
  </si>
  <si>
    <t>30%-regeling</t>
  </si>
  <si>
    <t>Privégebruik auto</t>
  </si>
  <si>
    <t>Inrichting werkplek arbovoorzieningen (thuis)</t>
  </si>
  <si>
    <t xml:space="preserve">Mede met het oog op het voorgaande, kunt u aan berekeningen die u met het model maakt geen rechten ontlenen. De beoordeling van de uitkomsten vergt altijd kennis van de werkkostenregeling. </t>
  </si>
  <si>
    <t>Met betrekking tot het invullen van het rekenmodel gelden nog de volgende aanwijzingen:</t>
  </si>
  <si>
    <t>VRIJE RUIMTE</t>
  </si>
  <si>
    <t>Vrije ruimte</t>
  </si>
  <si>
    <t>Eindheffingsbestanddelen in de vrije ruimte</t>
  </si>
  <si>
    <t>Aantal maaltijden op de werkplek per jaar (aantal invullen)</t>
  </si>
  <si>
    <t>Eigen bijdrage door werknemers voor maaltijden op de werkplek per jaar (totaalbedrag invullen)</t>
  </si>
  <si>
    <t>Maaltijden op de werkplek</t>
  </si>
  <si>
    <t>Vaste vergoedingen consumpties (ambulante werknemer)</t>
  </si>
  <si>
    <t>Telefoon en computer</t>
  </si>
  <si>
    <t>Vergoeding/verstrekking computerprogrammatuur (mits noodzakelijk)</t>
  </si>
  <si>
    <t>Vergoeding/verstrekking mobiele telefoon incl. abonnement (mits noodzakelijk)</t>
  </si>
  <si>
    <t>Vergoeding/verstrekking van tablet (mits noodzakelijk)</t>
  </si>
  <si>
    <t>Vergoeding/verstrekking van laptop (mits noodzakelijk)</t>
  </si>
  <si>
    <t>Vergoeding/verstrekking van desktop (mits noodzakelijk)</t>
  </si>
  <si>
    <t>Telefoon en computer en werkplek</t>
  </si>
  <si>
    <t>Inrichting werkplek thuis (exclusief arbovoorzieningen)</t>
  </si>
  <si>
    <t>Vergoeding reiskosten voorzover boven € 0,19 per kilometer</t>
  </si>
  <si>
    <t>Opleiding en beroep</t>
  </si>
  <si>
    <t>Kerstpakket aan personeel en postactieven</t>
  </si>
  <si>
    <t>Geldboetes binnenlandse autoriteiten</t>
  </si>
  <si>
    <t xml:space="preserve">Zakelijke verhuiskosten exclusief kosten overbrenging boedel </t>
  </si>
  <si>
    <t>Aantal werknemers met een verhuiskostenvergoeding</t>
  </si>
  <si>
    <t>Verstrekte producten uit eigen bedrijf (waarderen tegen consumentenprijs)</t>
  </si>
  <si>
    <t xml:space="preserve">Korting op producten uit eigen bedrijf  </t>
  </si>
  <si>
    <t xml:space="preserve">Producten uit eigen bedrijf  </t>
  </si>
  <si>
    <t>Producten uit eigen bedrijf + korting producten uit eigen bedrijf</t>
  </si>
  <si>
    <t>Verteer werknemers (buiten werkplek, niet-ambulante werknemer)</t>
  </si>
  <si>
    <t>Parkeer-, veer- en tolgelden (auto van de zaak)</t>
  </si>
  <si>
    <t>Overige kosten</t>
  </si>
  <si>
    <t>TOTAAL VRIJE RUIMTE</t>
  </si>
  <si>
    <t>TOTAAL NIHILWAARDERINGEN</t>
  </si>
  <si>
    <t>GERICHTE VRIJSTELLINGEN</t>
  </si>
  <si>
    <t>TOTAAL GERICHTE VRIJSTELLINGEN</t>
  </si>
  <si>
    <t>TOTAAL NOODZAKELIJKHEIDSCRITERIUM</t>
  </si>
  <si>
    <t>TOTAAL INTERMEDIAIRE KOSTEN</t>
  </si>
  <si>
    <t>TOTAAL VERPLICHT INDIVIDUEEL LOON</t>
  </si>
  <si>
    <t>TOTAAL GEEN LOON</t>
  </si>
  <si>
    <t>TOTAAL VRIJGESTELD LOON</t>
  </si>
  <si>
    <t>Uitkering/verstrekking tot vergoeding door werknemer ivm met werk gelden schade/verlies persoonlijke zaken</t>
  </si>
  <si>
    <t xml:space="preserve">Uitkering/verstrekking uit een personeelsfonds </t>
  </si>
  <si>
    <t>Eenmalige uitkering/verstrekking bij overlijden werknemer, zijn partner of kinderen (voorzover = &lt; 3 x maandloon)</t>
  </si>
  <si>
    <t>Meewerkvergoeding partner inhoudingsplichtige (indien lager dan € 5.000)</t>
  </si>
  <si>
    <t>Aantal uren kinderopvang door inhoudingsplichtige op werkplek waarvoor recht op kinderopvangtoeslag (dagopvang)</t>
  </si>
  <si>
    <t>Aantal uren kinderopvang door inhoudingsplichtige op werkplek waarvoor recht op kinderopvangtoeslag (bso)</t>
  </si>
  <si>
    <t>Door inhoudingsplichte verrichte kinderopvang op werkplek (dagopvang)</t>
  </si>
  <si>
    <t>Door inhoudingsplichte verrichte kinderopvang op werkplek (bso)</t>
  </si>
  <si>
    <t>Eigen bijdrage werknemers voor kinderopvang op werkplek (dagopvang)</t>
  </si>
  <si>
    <t>Eigen bijdrage werknemers voor kinderopvang op werkplek (bso)</t>
  </si>
  <si>
    <t>Kinderopvang buiten de werkplek (factuurwaarde incl. btw of WEV)</t>
  </si>
  <si>
    <t>Eigen bijdrage werknemers voor kinderopvang buiten de werkplek</t>
  </si>
  <si>
    <t xml:space="preserve">Kinderopvang buiten de werkplek  </t>
  </si>
  <si>
    <t>Parkeren bij werk (niet zijnde auto van de zaak) (geen eigen parkeerterrein, parkeervergunning)</t>
  </si>
  <si>
    <t>Parkeren bij werk (auto van de zaak) (geen eigen parkeerterrein, parkeervergunning)</t>
  </si>
  <si>
    <t>Werkgeversbijdrage personeelsvereniging (als werknemers geen aanspraak hebben op uitkeringen uit de pv)*</t>
  </si>
  <si>
    <t>* Zie voor een heldere uiteenzetting WFR 2014/46</t>
  </si>
  <si>
    <t>Werkgeversbijdrage personeelsvereniging (als werknemers een aanspraak hebben op uitkeringen uit de pv)*</t>
  </si>
  <si>
    <t>* Zie voor een heldere uiteenzetting WFR 2014/464</t>
  </si>
  <si>
    <t xml:space="preserve">Het rekenmodel verschaft dan ook geen volledig advies, het geeft slechts een eerste quickscan weer. </t>
  </si>
  <si>
    <t xml:space="preserve">Vrije ruimte </t>
  </si>
  <si>
    <t>x</t>
  </si>
  <si>
    <t>Intermediaire kosten</t>
  </si>
  <si>
    <t>Nihil waardering</t>
  </si>
  <si>
    <t>Geen loon</t>
  </si>
  <si>
    <t>Verplicht individueel loon</t>
  </si>
  <si>
    <t>Vrijgesteld loon</t>
  </si>
  <si>
    <t>Gerichte vrijstel ling</t>
  </si>
  <si>
    <t>Noodzakelijkheid criterium</t>
  </si>
  <si>
    <t>Parkeren werkplek (auto van de zaak en niet zijnde auto van de zaak)(op parkeerterrein van werkgever)</t>
  </si>
  <si>
    <t>(vrije ruimte) zelf in te vullen</t>
  </si>
  <si>
    <t>(nihilwaarderingen) zelf in te vullen</t>
  </si>
  <si>
    <t>(gerichte vrijstellingen) zelf in te vullen</t>
  </si>
  <si>
    <t>(noodzakelijkheidscriterium) zelf in te vullen</t>
  </si>
  <si>
    <t>(intermediaire kosten) zelf in te vullen</t>
  </si>
  <si>
    <t>(geen loon) zelf in te vullen</t>
  </si>
  <si>
    <t>Kleding, beschermingsmiddelen en gereedschappen</t>
  </si>
  <si>
    <t>Vergoeding/verstrekking gereedschappen (mits noodzakelijk)</t>
  </si>
  <si>
    <t>Maaltijden met zakelijke relaties (eigen kosten/kosten personeel)</t>
  </si>
  <si>
    <t>Maaltijden met zakelijke relaties (kosten zakelijke relatie)</t>
  </si>
  <si>
    <t>NIHILWAARDERINGEN</t>
  </si>
  <si>
    <t>Vergoeding van kosten van persoonlijke beschermingsmiddelen aan werknemer</t>
  </si>
  <si>
    <t xml:space="preserve">Vergoeding van kosten van werkkleding die nagenoeg uitsluitend geschikt is om in te werken </t>
  </si>
  <si>
    <t>Vergoeding van kosten van kleding die achterblijft op de werkplek</t>
  </si>
  <si>
    <t>Vergoeding/verstrekking mobiele telefoon incl. abonnement (mits gebruik op werkplek en min. 90% zakelijk)</t>
  </si>
  <si>
    <t>Vergoeding/verstrekking van tablet (mits gebruik op werkplek en min. 90% zakelijk)</t>
  </si>
  <si>
    <t>Vergoeding/verstrekking van laptop (mits gebruik op werkplek en min. 90% zakelijk)</t>
  </si>
  <si>
    <t>Vergoeding/verstrekking van desktop (mits gebruik op werkplek en min. 90% zakelijk)</t>
  </si>
  <si>
    <t>Vergoeding/verstrekking computerprogrammatuur (mits gebruik op werkplek en min. 90% zakelijk )</t>
  </si>
  <si>
    <t>Vergoeding/verstrekking gereedschappen (mits gebruik op werkplek en min. 90% zakelijk)</t>
  </si>
  <si>
    <t>Vergoeding/verstrekking gereedschappen (indien niet noodzakelijk of gebruik op werkplek en min. 90% zakelijk)</t>
  </si>
  <si>
    <t>Bedrijfsfitness werkplekgerelateerd</t>
  </si>
  <si>
    <t xml:space="preserve">      Dit is anders als de concernregeling wordt toegepast. Dit betreft een keuzeregeling. Werkgevers binnen een concern mogen de WKR gezamenlijk toepassen.</t>
  </si>
  <si>
    <t>Aantal dagen huisvesting en inwoning (incl. energie, water, bewassing) niet ter vervulling dienstbetrekking</t>
  </si>
  <si>
    <t>Huisvesting en inwoning (incl. energie,water, bewassing) niet ter vervulling dienstbetrekking</t>
  </si>
  <si>
    <t>Ter beschikking stellen desktopcomputer op de werkplek</t>
  </si>
  <si>
    <t>Huisvesting en inwoning (incl. energie,water, bewassing) ter vervulling dienstbetrekking</t>
  </si>
  <si>
    <t>Eenmalige uitkering/verstrekking bij 25/40-jarig diensttijdjubileum werknemer (voorzover = &lt; 1 x maandloon)</t>
  </si>
  <si>
    <t>Vergoeding internetabonnementen bij werknemer thuis (mits noodzakelijk)</t>
  </si>
  <si>
    <t>Vergoeding/verstrekking mobiele telefoon incl. abonnement (indien niet noodzakelijk of niet gebruik op werkplek en min. 90% zakelijk)</t>
  </si>
  <si>
    <t>Vergoeding/verstrekking van tablet (indien niet noodzakelijk of niet gebruik op werkplek en min. 90% zakelijk)</t>
  </si>
  <si>
    <t>Vergoeding/verstrekking van laptop (indien niet noodzakelijk of niet gebruik op werkplek en min. 90% zakelijk)</t>
  </si>
  <si>
    <t>Vergoeding/verstrekking van desktop (indien niet noodzakelijk of niet gebruik op werkplek en min. 90% zakelijk)</t>
  </si>
  <si>
    <t>Vergoeding/verstrekking computerprogrammatuur (indien niet noodzakelijk of niet gebruik op werkplek en min. 90% zakelijk)</t>
  </si>
  <si>
    <t>Rentevoordeel personeelslening (elektrische) fiets of elektrische scooter</t>
  </si>
  <si>
    <t>Rentevoordeel personeelslening (niet  eigen woning, (elektrische) fiets/elektrische scooter)</t>
  </si>
  <si>
    <t>Rentevoordeel personeelslening (eigen woning)</t>
  </si>
  <si>
    <t xml:space="preserve">      Van een concern is onder meer sprake als de moedermaatschappij vrijwel de volledige eigendom (95%-eis) heeft in de (klein)dochtermaatschappij. </t>
  </si>
  <si>
    <t>Vergoeding kosten Verklaring Omtrent Gedrag</t>
  </si>
  <si>
    <r>
      <rPr>
        <sz val="7"/>
        <rFont val="Times New Roman"/>
        <family val="1"/>
      </rPr>
      <t xml:space="preserve"> -          </t>
    </r>
    <r>
      <rPr>
        <sz val="10"/>
        <rFont val="Arial"/>
        <family val="2"/>
      </rPr>
      <t xml:space="preserve">Als een bedrijf uit meerdere werkgevers bestaat (bijvoorbeeld meerdere bv’s) moet per werkgever het rekenmodel ingevuld worden. </t>
    </r>
  </si>
  <si>
    <r>
      <rPr>
        <sz val="7"/>
        <rFont val="Times New Roman"/>
        <family val="1"/>
      </rPr>
      <t xml:space="preserve"> -          </t>
    </r>
    <r>
      <rPr>
        <sz val="10"/>
        <rFont val="Arial"/>
        <family val="2"/>
      </rPr>
      <t>In de desbetreffende kolommen dienen de bedragen ingevuld te worden:</t>
    </r>
  </si>
  <si>
    <r>
      <rPr>
        <sz val="7"/>
        <rFont val="Times New Roman"/>
        <family val="1"/>
      </rPr>
      <t xml:space="preserve">            -     </t>
    </r>
    <r>
      <rPr>
        <sz val="10"/>
        <rFont val="Arial"/>
        <family val="2"/>
      </rPr>
      <t>met betrekking tot een volledige kalenderjaar,</t>
    </r>
  </si>
  <si>
    <r>
      <rPr>
        <sz val="7"/>
        <rFont val="Times New Roman"/>
        <family val="1"/>
      </rPr>
      <t xml:space="preserve">            -     </t>
    </r>
    <r>
      <rPr>
        <sz val="10"/>
        <rFont val="Arial"/>
        <family val="2"/>
      </rPr>
      <t>in elk vakje voor alle werknemers gezamenlijk (het is dus niet de bedoeling dat de bedragen per individuele werknemer worden vermeld),</t>
    </r>
  </si>
  <si>
    <r>
      <rPr>
        <sz val="7"/>
        <rFont val="Times New Roman"/>
        <family val="1"/>
      </rPr>
      <t xml:space="preserve">            -     </t>
    </r>
    <r>
      <rPr>
        <sz val="10"/>
        <rFont val="Arial"/>
        <family val="2"/>
      </rPr>
      <t>inclusief btw (let op: bedragen die afkomstig zijn uit de financiële administratie zijn over het algemeen exclusief btw).</t>
    </r>
  </si>
  <si>
    <r>
      <rPr>
        <sz val="7"/>
        <rFont val="Times New Roman"/>
        <family val="1"/>
      </rPr>
      <t xml:space="preserve"> -          </t>
    </r>
    <r>
      <rPr>
        <sz val="10"/>
        <rFont val="Arial"/>
        <family val="2"/>
      </rPr>
      <t xml:space="preserve">Het rekenmodel is een opsomming van de meest voorkomende vergoedingen/verstrekkingen en is geen limitatieve opsomming. </t>
    </r>
  </si>
  <si>
    <t xml:space="preserve">      Andere vergoedingen/verstrekkingen kunnen op de daarvoor gereserveerde plaatsen ingevuld worden.</t>
  </si>
  <si>
    <r>
      <rPr>
        <sz val="7"/>
        <rFont val="Times New Roman"/>
        <family val="1"/>
      </rPr>
      <t xml:space="preserve"> -         </t>
    </r>
    <r>
      <rPr>
        <sz val="10"/>
        <rFont val="Arial"/>
        <family val="2"/>
      </rPr>
      <t xml:space="preserve">De kosten die onder een gerichte vrijstelling, nihilwaardering, het noodzakelijkheidscriterium, geen loon of intermediaire kosten vallen hebben geen invloed op de vrije ruimte. </t>
    </r>
  </si>
  <si>
    <t xml:space="preserve">      Als deze kosten moeilijk te inventariseren zijn, kan er daarom eventueel voor gekozen worden om deze bedragen niet in te vullen in het rekenmodel.</t>
  </si>
  <si>
    <t>Korting op producten uit eigen bedrijf (in bedrag en waarderen tegen consumentenprijs). NB Korting is per product max. 20% van de waarde economische verkeer. Kortingen of vergoedingen bedragen in het kalenderjaar samen niet meer dan € 500/werknemer</t>
  </si>
  <si>
    <t>WERKKOSTENREGELING 2022</t>
  </si>
  <si>
    <t>1,7% over fiscale loonsom tot € 400.000, 1,18% over het meerdere</t>
  </si>
  <si>
    <t>gemaakt kan worden van de vergoedingen en verstrekkingen. Het rekenmodel verschaft vervolgens inzicht in het onder- of overschrijden van het forfait (2021: 1,7% tot en met € 400.000, daarboven 1,18%).</t>
  </si>
  <si>
    <t xml:space="preserve">Ten opzichte van 2021 zijn er per 2022 de volgende wijzigingen in de WKR: </t>
  </si>
  <si>
    <t xml:space="preserve"> -    De tijdelijke verhoging van de vrije ruimte naar 3% over de eerste € 400.000 zoals geldend in 2020 en 2021, geldt niet meer in 2022. De vrije ruimte bedraagt in 2022 1,7% over de eerste € 400.000 en 1,18% daarboven.</t>
  </si>
  <si>
    <t>Thuiswerkvergoeding (tot maximaal € 2 per door werknemer thuisgewerkte dag)</t>
  </si>
  <si>
    <t>Thuiswerkvergoeding (voorzover meer dan € 2 per door werknemer thuisgewerkte dag)</t>
  </si>
  <si>
    <t xml:space="preserve"> -    Introductie van de thuiswerkvergoeding van maximaal € 2 per thuiswerkdag (toegevoegd in het invulblad in cel B38 en B39)</t>
  </si>
  <si>
    <t>Vergoeding telefoonabonnementen en niet-noodzakelijke internetabonnementen bij werknemer thuis</t>
  </si>
  <si>
    <r>
      <t>WERKKOSTENREGELING 202</t>
    </r>
    <r>
      <rPr>
        <sz val="14"/>
        <rFont val="Arial"/>
        <family val="2"/>
      </rPr>
      <t>2</t>
    </r>
  </si>
  <si>
    <t xml:space="preserve"> -    Specifieke normbedragen voor huisvesting op de werkplek (2022: € 5,75 per dag) en kinderopvang (2022: dagopvang € 8,50 en bso € 7,31) zijn gewijzigd. </t>
  </si>
  <si>
    <t>Rekenmodel beoordeling werkkostenregeling (WKR)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</si>
</sst>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_-&quot;€&quot;\ * #,##0.00\-;_-&quot;€&quot;\ * &quot;-&quot;??_-;_-@_-"/>
  </numFmts>
  <fonts count="15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7"/>
      <name val="Times New Roman"/>
      <family val="1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0"/>
      <name val="Arial"/>
      <family val="1"/>
    </font>
    <font>
      <sz val="10"/>
      <color rgb="FFFF000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8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7" fillId="0" borderId="0" xfId="0" applyFont="1" applyFill="1" applyBorder="1" applyProtection="1">
      <protection hidden="1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Protection="1"/>
    <xf numFmtId="0" fontId="8" fillId="0" borderId="0" xfId="0" applyFont="1" applyProtection="1">
      <protection hidden="1"/>
    </xf>
    <xf numFmtId="0" fontId="13" fillId="0" borderId="0" xfId="0" applyFont="1"/>
    <xf numFmtId="0" fontId="13" fillId="0" borderId="0" xfId="0" applyFont="1" applyProtection="1"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/>
    <xf numFmtId="164" fontId="7" fillId="2" borderId="0" xfId="2" applyFont="1" applyFill="1" applyAlignment="1" applyProtection="1">
      <alignment horizontal="right"/>
    </xf>
    <xf numFmtId="164" fontId="7" fillId="0" borderId="0" xfId="2" applyFont="1" applyAlignment="1" applyProtection="1">
      <alignment horizontal="right"/>
    </xf>
    <xf numFmtId="164" fontId="7" fillId="0" borderId="0" xfId="2" applyFont="1" applyFill="1" applyAlignment="1" applyProtection="1">
      <alignment horizontal="right"/>
    </xf>
    <xf numFmtId="164" fontId="2" fillId="2" borderId="1" xfId="2" applyFont="1" applyFill="1" applyBorder="1" applyAlignment="1" applyProtection="1">
      <alignment horizontal="right"/>
    </xf>
    <xf numFmtId="164" fontId="7" fillId="2" borderId="0" xfId="0" applyNumberFormat="1" applyFont="1" applyFill="1" applyAlignment="1" applyProtection="1">
      <alignment horizontal="right"/>
    </xf>
    <xf numFmtId="164" fontId="2" fillId="2" borderId="0" xfId="2" applyFont="1" applyFill="1" applyAlignment="1" applyProtection="1">
      <alignment horizontal="right"/>
    </xf>
    <xf numFmtId="1" fontId="7" fillId="0" borderId="0" xfId="0" applyNumberFormat="1" applyFont="1" applyAlignment="1" applyProtection="1">
      <alignment horizontal="right"/>
    </xf>
    <xf numFmtId="164" fontId="2" fillId="2" borderId="2" xfId="2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164" fontId="13" fillId="0" borderId="0" xfId="2" applyFont="1" applyFill="1" applyBorder="1" applyAlignment="1" applyProtection="1">
      <alignment horizontal="right"/>
    </xf>
    <xf numFmtId="164" fontId="2" fillId="0" borderId="0" xfId="2" applyFont="1" applyBorder="1" applyAlignment="1" applyProtection="1">
      <alignment horizontal="right"/>
    </xf>
    <xf numFmtId="164" fontId="13" fillId="0" borderId="0" xfId="2" applyFont="1" applyFill="1" applyAlignment="1" applyProtection="1">
      <alignment horizontal="right"/>
    </xf>
    <xf numFmtId="164" fontId="7" fillId="0" borderId="0" xfId="2" applyFont="1" applyFill="1" applyBorder="1" applyAlignment="1" applyProtection="1">
      <alignment horizontal="right"/>
    </xf>
    <xf numFmtId="164" fontId="2" fillId="0" borderId="0" xfId="1" applyFont="1" applyBorder="1" applyAlignment="1" applyProtection="1">
      <alignment horizontal="right"/>
    </xf>
    <xf numFmtId="164" fontId="2" fillId="3" borderId="2" xfId="2" applyFont="1" applyFill="1" applyBorder="1" applyAlignment="1" applyProtection="1">
      <alignment horizontal="right"/>
      <protection locked="0"/>
    </xf>
    <xf numFmtId="164" fontId="7" fillId="3" borderId="0" xfId="2" applyFont="1" applyFill="1" applyAlignment="1" applyProtection="1">
      <alignment horizontal="right"/>
      <protection locked="0"/>
    </xf>
    <xf numFmtId="1" fontId="7" fillId="3" borderId="0" xfId="2" applyNumberFormat="1" applyFont="1" applyFill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164" fontId="7" fillId="3" borderId="0" xfId="2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Alignment="1">
      <alignment horizontal="left"/>
    </xf>
    <xf numFmtId="9" fontId="7" fillId="0" borderId="0" xfId="0" applyNumberFormat="1" applyFont="1" applyAlignment="1" applyProtection="1">
      <alignment horizontal="left"/>
    </xf>
    <xf numFmtId="1" fontId="7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9" fontId="7" fillId="0" borderId="0" xfId="0" applyNumberFormat="1" applyFont="1" applyAlignment="1" applyProtection="1">
      <alignment horizontal="left"/>
      <protection hidden="1"/>
    </xf>
    <xf numFmtId="0" fontId="3" fillId="0" borderId="0" xfId="0" applyFont="1" applyProtection="1"/>
    <xf numFmtId="164" fontId="2" fillId="0" borderId="0" xfId="2" applyFont="1" applyFill="1" applyBorder="1" applyAlignment="1" applyProtection="1">
      <alignment horizontal="right"/>
    </xf>
    <xf numFmtId="164" fontId="2" fillId="2" borderId="1" xfId="1" applyFont="1" applyFill="1" applyBorder="1" applyAlignment="1" applyProtection="1">
      <alignment horizontal="right"/>
    </xf>
    <xf numFmtId="1" fontId="7" fillId="3" borderId="0" xfId="2" applyNumberFormat="1" applyFont="1" applyFill="1" applyBorder="1" applyAlignment="1" applyProtection="1">
      <alignment horizontal="right"/>
      <protection locked="0"/>
    </xf>
    <xf numFmtId="164" fontId="7" fillId="0" borderId="0" xfId="2" applyFont="1" applyFill="1" applyBorder="1" applyAlignment="1" applyProtection="1">
      <alignment horizontal="right"/>
      <protection locked="0"/>
    </xf>
    <xf numFmtId="164" fontId="2" fillId="0" borderId="0" xfId="2" applyFont="1" applyFill="1" applyBorder="1" applyAlignment="1" applyProtection="1">
      <alignment horizontal="right"/>
      <protection locked="0"/>
    </xf>
    <xf numFmtId="164" fontId="7" fillId="0" borderId="0" xfId="2" applyFont="1" applyFill="1" applyAlignment="1" applyProtection="1">
      <alignment horizontal="right"/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3" borderId="0" xfId="0" applyFont="1" applyFill="1" applyProtection="1">
      <protection locked="0"/>
    </xf>
    <xf numFmtId="0" fontId="7" fillId="0" borderId="0" xfId="0" applyFont="1" applyFill="1" applyProtection="1"/>
    <xf numFmtId="0" fontId="8" fillId="0" borderId="0" xfId="0" applyFont="1" applyProtection="1"/>
    <xf numFmtId="0" fontId="7" fillId="3" borderId="0" xfId="0" quotePrefix="1" applyFont="1" applyFill="1" applyProtection="1">
      <protection locked="0"/>
    </xf>
    <xf numFmtId="164" fontId="7" fillId="3" borderId="0" xfId="2" applyFont="1" applyFill="1" applyAlignment="1" applyProtection="1">
      <alignment horizontal="right"/>
    </xf>
    <xf numFmtId="10" fontId="2" fillId="0" borderId="0" xfId="0" applyNumberFormat="1" applyFont="1" applyBorder="1" applyAlignment="1" applyProtection="1">
      <alignment horizontal="left"/>
    </xf>
    <xf numFmtId="164" fontId="2" fillId="2" borderId="0" xfId="2" applyFont="1" applyFill="1" applyBorder="1" applyAlignment="1" applyProtection="1">
      <alignment horizontal="right"/>
    </xf>
    <xf numFmtId="164" fontId="7" fillId="3" borderId="0" xfId="2" applyFont="1" applyFill="1" applyBorder="1" applyAlignment="1" applyProtection="1">
      <alignment horizontal="right"/>
    </xf>
    <xf numFmtId="49" fontId="7" fillId="0" borderId="0" xfId="0" applyNumberFormat="1" applyFont="1"/>
    <xf numFmtId="49" fontId="12" fillId="0" borderId="0" xfId="0" applyNumberFormat="1" applyFont="1"/>
    <xf numFmtId="49" fontId="7" fillId="0" borderId="0" xfId="0" applyNumberFormat="1" applyFont="1" applyAlignment="1">
      <alignment vertical="top"/>
    </xf>
    <xf numFmtId="0" fontId="7" fillId="0" borderId="0" xfId="0" applyFont="1" applyAlignment="1" applyProtection="1">
      <alignment horizontal="right"/>
      <protection locked="0"/>
    </xf>
    <xf numFmtId="164" fontId="7" fillId="0" borderId="0" xfId="2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 hidden="1"/>
    </xf>
    <xf numFmtId="0" fontId="0" fillId="0" borderId="0" xfId="0" applyProtection="1">
      <protection locked="0"/>
    </xf>
    <xf numFmtId="164" fontId="2" fillId="3" borderId="2" xfId="2" applyFont="1" applyFill="1" applyBorder="1" applyAlignment="1" applyProtection="1">
      <alignment horizontal="right"/>
    </xf>
    <xf numFmtId="1" fontId="7" fillId="3" borderId="0" xfId="2" applyNumberFormat="1" applyFont="1" applyFill="1" applyAlignment="1" applyProtection="1">
      <alignment horizontal="right"/>
    </xf>
    <xf numFmtId="0" fontId="7" fillId="0" borderId="0" xfId="0" applyFont="1" applyAlignment="1">
      <alignment wrapText="1"/>
    </xf>
  </cellXfs>
  <cellStyles count="3">
    <cellStyle name="Euro" xfId="1"/>
    <cellStyle name="Standaard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" sqref="A2"/>
    </sheetView>
  </sheetViews>
  <sheetFormatPr defaultColWidth="9.140625" defaultRowHeight="12.75"/>
  <cols>
    <col min="1" max="16384" width="9.140625" style="61"/>
  </cols>
  <sheetData>
    <row r="1" spans="1:1" ht="18">
      <c r="A1" s="40" t="s">
        <v>201</v>
      </c>
    </row>
    <row r="4" spans="1:1">
      <c r="A4" s="61" t="s">
        <v>60</v>
      </c>
    </row>
    <row r="5" spans="1:1">
      <c r="A5" s="61" t="s">
        <v>61</v>
      </c>
    </row>
    <row r="6" spans="1:1">
      <c r="A6" s="61" t="s">
        <v>192</v>
      </c>
    </row>
    <row r="7" spans="1:1">
      <c r="A7" s="61" t="s">
        <v>130</v>
      </c>
    </row>
    <row r="9" spans="1:1">
      <c r="A9" s="61" t="s">
        <v>72</v>
      </c>
    </row>
    <row r="11" spans="1:1">
      <c r="A11" s="61" t="s">
        <v>73</v>
      </c>
    </row>
    <row r="13" spans="1:1">
      <c r="A13" s="62" t="s">
        <v>180</v>
      </c>
    </row>
    <row r="14" spans="1:1">
      <c r="A14" s="61" t="s">
        <v>59</v>
      </c>
    </row>
    <row r="15" spans="1:1">
      <c r="A15" s="61" t="s">
        <v>163</v>
      </c>
    </row>
    <row r="16" spans="1:1">
      <c r="A16" s="61" t="s">
        <v>178</v>
      </c>
    </row>
    <row r="17" spans="1:1">
      <c r="A17" s="62" t="s">
        <v>181</v>
      </c>
    </row>
    <row r="18" spans="1:1">
      <c r="A18" s="62" t="s">
        <v>182</v>
      </c>
    </row>
    <row r="19" spans="1:1">
      <c r="A19" s="62" t="s">
        <v>183</v>
      </c>
    </row>
    <row r="20" spans="1:1">
      <c r="A20" s="62" t="s">
        <v>184</v>
      </c>
    </row>
    <row r="21" spans="1:1">
      <c r="A21" s="62" t="s">
        <v>185</v>
      </c>
    </row>
    <row r="22" spans="1:1">
      <c r="A22" s="61" t="s">
        <v>186</v>
      </c>
    </row>
    <row r="23" spans="1:1">
      <c r="A23" s="62" t="s">
        <v>187</v>
      </c>
    </row>
    <row r="24" spans="1:1">
      <c r="A24" s="61" t="s">
        <v>188</v>
      </c>
    </row>
    <row r="26" spans="1:1">
      <c r="A26" s="61" t="s">
        <v>193</v>
      </c>
    </row>
    <row r="27" spans="1:1">
      <c r="A27" s="63" t="s">
        <v>194</v>
      </c>
    </row>
    <row r="28" spans="1:1">
      <c r="A28" s="63" t="s">
        <v>197</v>
      </c>
    </row>
    <row r="29" spans="1:1">
      <c r="A29" s="61" t="s">
        <v>200</v>
      </c>
    </row>
  </sheetData>
  <sheetProtection algorithmName="SHA-512" hashValue="2TGniAUSqwkG8Z0b67l7QQ54x1NCuGdaax5k/HXxEp0zpQHcFukQlyt4bS1774Obqmt2pPXNmi0u2yZS9SUISw==" saltValue="srocBMuRVPQlxIpepez/7A==" spinCount="100000" sheet="1" selectLockedCells="1" selectUnlockedCells="1"/>
  <customSheetViews>
    <customSheetView guid="{E9966EEB-7B97-4EE7-92F7-FF2151D00856}">
      <selection activeCell="A24" sqref="A24"/>
      <pageMargins left="0.75" right="0.75" top="1" bottom="1" header="0.5" footer="0.5"/>
      <pageSetup paperSize="9" orientation="landscape" horizontalDpi="300" verticalDpi="300" r:id="rId1"/>
      <headerFooter alignWithMargins="0"/>
    </customSheetView>
  </customSheetViews>
  <phoneticPr fontId="4" type="noConversion"/>
  <pageMargins left="0.75" right="0.75" top="1" bottom="1" header="0.5" footer="0.5"/>
  <pageSetup paperSize="9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6"/>
  <sheetViews>
    <sheetView workbookViewId="0">
      <pane ySplit="1" topLeftCell="A31" activePane="bottomLeft" state="frozen"/>
      <selection pane="bottomLeft" activeCell="A119" sqref="A119"/>
    </sheetView>
  </sheetViews>
  <sheetFormatPr defaultRowHeight="12.75"/>
  <cols>
    <col min="1" max="1" width="114.42578125" bestFit="1" customWidth="1"/>
    <col min="2" max="2" width="21" style="67" customWidth="1"/>
    <col min="3" max="3" width="7.140625" customWidth="1"/>
    <col min="4" max="4" width="7.5703125" customWidth="1"/>
    <col min="5" max="5" width="8.42578125" customWidth="1"/>
    <col min="6" max="6" width="9" customWidth="1"/>
    <col min="7" max="7" width="8.5703125" customWidth="1"/>
    <col min="8" max="8" width="6.85546875" customWidth="1"/>
    <col min="9" max="9" width="9" customWidth="1"/>
    <col min="10" max="10" width="8.140625" customWidth="1"/>
  </cols>
  <sheetData>
    <row r="1" spans="1:12" ht="48" customHeight="1" thickBot="1">
      <c r="A1" s="40" t="s">
        <v>199</v>
      </c>
      <c r="B1" s="64"/>
      <c r="C1" s="47" t="s">
        <v>75</v>
      </c>
      <c r="D1" s="47" t="s">
        <v>134</v>
      </c>
      <c r="E1" s="48" t="s">
        <v>138</v>
      </c>
      <c r="F1" s="47" t="s">
        <v>139</v>
      </c>
      <c r="G1" s="47" t="s">
        <v>133</v>
      </c>
      <c r="H1" s="47" t="s">
        <v>135</v>
      </c>
      <c r="I1" s="47" t="s">
        <v>136</v>
      </c>
      <c r="J1" s="47" t="s">
        <v>137</v>
      </c>
    </row>
    <row r="2" spans="1:12" ht="13.5" thickBot="1">
      <c r="A2" s="54" t="str">
        <f>rekenmodel!A2</f>
        <v>Fiscale loonsom (kolom 14)</v>
      </c>
      <c r="B2" s="29">
        <v>0</v>
      </c>
      <c r="C2" s="47"/>
      <c r="D2" s="47"/>
      <c r="E2" s="48"/>
      <c r="F2" s="47"/>
      <c r="G2" s="47"/>
      <c r="H2" s="47"/>
      <c r="I2" s="47"/>
      <c r="J2" s="47"/>
    </row>
    <row r="3" spans="1:12">
      <c r="A3" s="54"/>
      <c r="B3" s="45"/>
      <c r="C3" s="47"/>
      <c r="D3" s="47"/>
      <c r="E3" s="48"/>
      <c r="F3" s="47"/>
      <c r="G3" s="47"/>
      <c r="H3" s="47"/>
      <c r="I3" s="47"/>
      <c r="J3" s="47"/>
    </row>
    <row r="4" spans="1:12">
      <c r="A4" s="55" t="s">
        <v>8</v>
      </c>
      <c r="B4" s="64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>
      <c r="A5" s="8" t="str">
        <f>rekenmodel!A81</f>
        <v>Verteer werknemers op werkplek (geen maaltijden)</v>
      </c>
      <c r="B5" s="30">
        <v>0</v>
      </c>
      <c r="C5" s="51"/>
      <c r="D5" s="52" t="s">
        <v>132</v>
      </c>
      <c r="E5" s="51"/>
      <c r="F5" s="49"/>
      <c r="G5" s="49"/>
      <c r="H5" s="49"/>
      <c r="I5" s="49"/>
      <c r="J5" s="49"/>
      <c r="K5" s="49"/>
      <c r="L5" s="49"/>
    </row>
    <row r="6" spans="1:12">
      <c r="A6" s="8" t="str">
        <f>rekenmodel!A15</f>
        <v>Verteer werknemers (buiten werkplek, niet-ambulante werknemer)</v>
      </c>
      <c r="B6" s="30">
        <v>0</v>
      </c>
      <c r="C6" s="52" t="s">
        <v>132</v>
      </c>
      <c r="D6" s="51"/>
      <c r="E6" s="51"/>
      <c r="F6" s="49"/>
      <c r="G6" s="49"/>
      <c r="H6" s="49"/>
      <c r="I6" s="49"/>
      <c r="J6" s="49"/>
      <c r="K6" s="49"/>
      <c r="L6" s="49"/>
    </row>
    <row r="7" spans="1:12">
      <c r="A7" s="8" t="str">
        <f>rekenmodel!A16</f>
        <v>Aantal maaltijden op de werkplek per jaar (aantal invullen)</v>
      </c>
      <c r="B7" s="31">
        <v>0</v>
      </c>
      <c r="C7" s="52" t="s">
        <v>132</v>
      </c>
      <c r="D7" s="51"/>
      <c r="E7" s="51"/>
      <c r="F7" s="49"/>
      <c r="G7" s="49"/>
      <c r="H7" s="49"/>
      <c r="I7" s="49"/>
      <c r="J7" s="49"/>
      <c r="K7" s="49"/>
      <c r="L7" s="49"/>
    </row>
    <row r="8" spans="1:12">
      <c r="A8" s="8" t="str">
        <f>rekenmodel!A17</f>
        <v>Eigen bijdrage door werknemers voor maaltijden op de werkplek per jaar (totaalbedrag invullen)</v>
      </c>
      <c r="B8" s="30">
        <v>0</v>
      </c>
      <c r="C8" s="52" t="s">
        <v>132</v>
      </c>
      <c r="D8" s="51"/>
      <c r="E8" s="51"/>
      <c r="F8" s="49"/>
      <c r="G8" s="49"/>
      <c r="H8" s="49"/>
      <c r="I8" s="49"/>
      <c r="J8" s="49"/>
      <c r="K8" s="49"/>
      <c r="L8" s="49"/>
    </row>
    <row r="9" spans="1:12">
      <c r="A9" s="8" t="str">
        <f>rekenmodel!A111</f>
        <v>Consumpties en maaltijden dienstreis</v>
      </c>
      <c r="B9" s="30">
        <v>0</v>
      </c>
      <c r="C9" s="51"/>
      <c r="D9" s="51"/>
      <c r="E9" s="52" t="s">
        <v>132</v>
      </c>
      <c r="F9" s="49"/>
      <c r="G9" s="49"/>
      <c r="H9" s="49"/>
      <c r="I9" s="49"/>
      <c r="J9" s="49"/>
      <c r="K9" s="49"/>
      <c r="L9" s="49"/>
    </row>
    <row r="10" spans="1:12">
      <c r="A10" s="8" t="str">
        <f>rekenmodel!A112</f>
        <v>Maaltijden bij overwerk/werk op koopavonden</v>
      </c>
      <c r="B10" s="30">
        <v>0</v>
      </c>
      <c r="C10" s="51"/>
      <c r="D10" s="51"/>
      <c r="E10" s="52" t="s">
        <v>132</v>
      </c>
      <c r="F10" s="49"/>
      <c r="G10" s="49"/>
      <c r="H10" s="49"/>
      <c r="I10" s="49"/>
      <c r="J10" s="49"/>
      <c r="K10" s="49"/>
      <c r="L10" s="49"/>
    </row>
    <row r="11" spans="1:12">
      <c r="A11" s="8" t="str">
        <f>rekenmodel!A19</f>
        <v>Vaste vergoeding voor consumpties (niet-ambulante werknemer)</v>
      </c>
      <c r="B11" s="30">
        <v>0</v>
      </c>
      <c r="C11" s="52" t="s">
        <v>132</v>
      </c>
      <c r="D11" s="51"/>
      <c r="E11" s="51"/>
      <c r="F11" s="49"/>
      <c r="G11" s="49"/>
      <c r="H11" s="49"/>
      <c r="I11" s="49"/>
      <c r="J11" s="49"/>
      <c r="K11" s="49"/>
      <c r="L11" s="49"/>
    </row>
    <row r="12" spans="1:12">
      <c r="A12" s="8" t="str">
        <f>rekenmodel!A113</f>
        <v>Vaste vergoedingen consumpties (ambulante werknemer)</v>
      </c>
      <c r="B12" s="30">
        <v>0</v>
      </c>
      <c r="C12" s="51"/>
      <c r="D12" s="51"/>
      <c r="E12" s="52" t="s">
        <v>132</v>
      </c>
      <c r="F12" s="49"/>
      <c r="G12" s="49"/>
      <c r="H12" s="49"/>
      <c r="I12" s="49"/>
      <c r="J12" s="49"/>
      <c r="K12" s="49"/>
      <c r="L12" s="49"/>
    </row>
    <row r="13" spans="1:12">
      <c r="A13" s="8" t="str">
        <f>rekenmodel!A196</f>
        <v>Maaltijden met zakelijke relaties (kosten zakelijke relatie)</v>
      </c>
      <c r="B13" s="30">
        <v>0</v>
      </c>
      <c r="C13" s="49"/>
      <c r="D13" s="49"/>
      <c r="E13" s="49"/>
      <c r="F13" s="49"/>
      <c r="G13" s="50" t="s">
        <v>132</v>
      </c>
      <c r="H13" s="49"/>
      <c r="I13" s="49"/>
      <c r="J13" s="49"/>
      <c r="K13" s="49"/>
      <c r="L13" s="49"/>
    </row>
    <row r="14" spans="1:12">
      <c r="A14" s="8" t="str">
        <f>rekenmodel!A114</f>
        <v>Maaltijden met zakelijke relaties (eigen kosten/kosten personeel)</v>
      </c>
      <c r="B14" s="30">
        <v>0</v>
      </c>
      <c r="C14" s="49"/>
      <c r="D14" s="49"/>
      <c r="E14" s="50" t="s">
        <v>132</v>
      </c>
      <c r="F14" s="49"/>
      <c r="G14" s="50"/>
      <c r="H14" s="49"/>
      <c r="I14" s="49"/>
      <c r="J14" s="49"/>
      <c r="K14" s="49"/>
      <c r="L14" s="49"/>
    </row>
    <row r="15" spans="1:12">
      <c r="A15" s="8"/>
      <c r="B15" s="46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>
      <c r="A16" s="55" t="s">
        <v>87</v>
      </c>
      <c r="B16" s="46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>
      <c r="A17" s="8" t="str">
        <f>rekenmodel!A182</f>
        <v>Vergoeding internetabonnementen bij werknemer thuis (mits noodzakelijk)</v>
      </c>
      <c r="B17" s="30">
        <v>0</v>
      </c>
      <c r="C17" s="49"/>
      <c r="D17" s="49"/>
      <c r="E17" s="50" t="s">
        <v>132</v>
      </c>
      <c r="F17" s="50" t="s">
        <v>132</v>
      </c>
      <c r="G17" s="49"/>
      <c r="H17" s="49"/>
      <c r="I17" s="49"/>
      <c r="J17" s="49"/>
      <c r="K17" s="49"/>
      <c r="L17" s="49"/>
    </row>
    <row r="18" spans="1:12">
      <c r="A18" s="8" t="str">
        <f>rekenmodel!A22</f>
        <v>Vergoeding telefoonabonnementen en niet-noodzakelijke internetabonnementen bij werknemer thuis</v>
      </c>
      <c r="B18" s="30">
        <v>0</v>
      </c>
      <c r="C18" s="50" t="s">
        <v>132</v>
      </c>
      <c r="D18" s="49"/>
      <c r="E18" s="49"/>
      <c r="F18" s="49"/>
      <c r="G18" s="49"/>
      <c r="H18" s="49"/>
      <c r="I18" s="49"/>
      <c r="J18" s="49"/>
      <c r="K18" s="49"/>
      <c r="L18" s="49"/>
    </row>
    <row r="19" spans="1:12">
      <c r="A19" s="8" t="str">
        <f>rekenmodel!A177</f>
        <v>Vergoeding/verstrekking mobiele telefoon incl. abonnement (mits noodzakelijk)</v>
      </c>
      <c r="B19" s="30">
        <v>0</v>
      </c>
      <c r="C19" s="49"/>
      <c r="D19" s="49"/>
      <c r="E19" s="50" t="s">
        <v>132</v>
      </c>
      <c r="F19" s="50" t="s">
        <v>132</v>
      </c>
      <c r="G19" s="49"/>
      <c r="H19" s="49"/>
      <c r="I19" s="49"/>
      <c r="J19" s="49"/>
      <c r="K19" s="49"/>
      <c r="L19" s="49"/>
    </row>
    <row r="20" spans="1:12">
      <c r="A20" s="8" t="str">
        <f>rekenmodel!A118</f>
        <v>Vergoeding/verstrekking mobiele telefoon incl. abonnement (mits gebruik op werkplek en min. 90% zakelijk)</v>
      </c>
      <c r="B20" s="30">
        <v>0</v>
      </c>
      <c r="C20" s="49"/>
      <c r="D20" s="49"/>
      <c r="E20" s="50" t="s">
        <v>132</v>
      </c>
      <c r="F20" s="50"/>
      <c r="G20" s="49"/>
      <c r="H20" s="49"/>
      <c r="I20" s="49"/>
      <c r="J20" s="49"/>
      <c r="K20" s="49"/>
      <c r="L20" s="49"/>
    </row>
    <row r="21" spans="1:12">
      <c r="A21" s="8" t="str">
        <f>rekenmodel!A23</f>
        <v>Vergoeding/verstrekking mobiele telefoon incl. abonnement (indien niet noodzakelijk of niet gebruik op werkplek en min. 90% zakelijk)</v>
      </c>
      <c r="B21" s="30">
        <v>0</v>
      </c>
      <c r="C21" s="50" t="s">
        <v>132</v>
      </c>
      <c r="D21" s="49"/>
      <c r="E21" s="49"/>
      <c r="F21" s="49"/>
      <c r="G21" s="49"/>
      <c r="H21" s="49"/>
      <c r="I21" s="49"/>
      <c r="J21" s="49"/>
      <c r="K21" s="49"/>
      <c r="L21" s="49"/>
    </row>
    <row r="22" spans="1:12">
      <c r="A22" s="8" t="str">
        <f>rekenmodel!A178</f>
        <v>Vergoeding/verstrekking van tablet (mits noodzakelijk)</v>
      </c>
      <c r="B22" s="30">
        <v>0</v>
      </c>
      <c r="C22" s="49"/>
      <c r="D22" s="49"/>
      <c r="E22" s="50" t="s">
        <v>132</v>
      </c>
      <c r="F22" s="50" t="s">
        <v>132</v>
      </c>
      <c r="G22" s="49"/>
      <c r="H22" s="49"/>
      <c r="I22" s="49"/>
      <c r="J22" s="49"/>
      <c r="K22" s="49"/>
      <c r="L22" s="49"/>
    </row>
    <row r="23" spans="1:12">
      <c r="A23" s="8" t="str">
        <f>rekenmodel!A119</f>
        <v>Vergoeding/verstrekking van tablet (mits gebruik op werkplek en min. 90% zakelijk)</v>
      </c>
      <c r="B23" s="30">
        <v>0</v>
      </c>
      <c r="C23" s="49"/>
      <c r="D23" s="49"/>
      <c r="E23" s="50" t="s">
        <v>132</v>
      </c>
      <c r="F23" s="50"/>
      <c r="G23" s="49"/>
      <c r="H23" s="49"/>
      <c r="I23" s="49"/>
      <c r="J23" s="49"/>
      <c r="K23" s="49"/>
      <c r="L23" s="49"/>
    </row>
    <row r="24" spans="1:12">
      <c r="A24" s="8" t="str">
        <f>rekenmodel!A24</f>
        <v>Vergoeding/verstrekking van tablet (indien niet noodzakelijk of niet gebruik op werkplek en min. 90% zakelijk)</v>
      </c>
      <c r="B24" s="30">
        <v>0</v>
      </c>
      <c r="C24" s="50" t="s">
        <v>132</v>
      </c>
      <c r="D24" s="49"/>
      <c r="E24" s="49"/>
      <c r="F24" s="49"/>
      <c r="G24" s="49"/>
      <c r="H24" s="49"/>
      <c r="I24" s="49"/>
      <c r="J24" s="49"/>
      <c r="K24" s="49"/>
      <c r="L24" s="49"/>
    </row>
    <row r="25" spans="1:12">
      <c r="A25" s="8" t="str">
        <f>rekenmodel!A179</f>
        <v>Vergoeding/verstrekking van laptop (mits noodzakelijk)</v>
      </c>
      <c r="B25" s="30">
        <v>0</v>
      </c>
      <c r="C25" s="49"/>
      <c r="D25" s="49"/>
      <c r="E25" s="50" t="s">
        <v>132</v>
      </c>
      <c r="F25" s="50" t="s">
        <v>132</v>
      </c>
      <c r="G25" s="49"/>
      <c r="H25" s="49"/>
      <c r="I25" s="49"/>
      <c r="J25" s="49"/>
      <c r="K25" s="49"/>
      <c r="L25" s="49"/>
    </row>
    <row r="26" spans="1:12">
      <c r="A26" s="8" t="str">
        <f>rekenmodel!A120</f>
        <v>Vergoeding/verstrekking van laptop (mits gebruik op werkplek en min. 90% zakelijk)</v>
      </c>
      <c r="B26" s="30">
        <v>0</v>
      </c>
      <c r="C26" s="49"/>
      <c r="D26" s="49"/>
      <c r="E26" s="50" t="s">
        <v>132</v>
      </c>
      <c r="F26" s="50"/>
      <c r="G26" s="49"/>
      <c r="H26" s="49"/>
      <c r="I26" s="49"/>
      <c r="J26" s="49"/>
      <c r="K26" s="49"/>
      <c r="L26" s="49"/>
    </row>
    <row r="27" spans="1:12">
      <c r="A27" s="8" t="str">
        <f>rekenmodel!A25</f>
        <v>Vergoeding/verstrekking van laptop (indien niet noodzakelijk of niet gebruik op werkplek en min. 90% zakelijk)</v>
      </c>
      <c r="B27" s="30">
        <v>0</v>
      </c>
      <c r="C27" s="50" t="s">
        <v>132</v>
      </c>
      <c r="D27" s="49"/>
      <c r="E27" s="49"/>
      <c r="F27" s="49"/>
      <c r="G27" s="49"/>
      <c r="H27" s="49"/>
      <c r="I27" s="49"/>
      <c r="J27" s="49"/>
      <c r="K27" s="49"/>
      <c r="L27" s="49"/>
    </row>
    <row r="28" spans="1:12">
      <c r="A28" s="8" t="str">
        <f>rekenmodel!A180</f>
        <v>Vergoeding/verstrekking van desktop (mits noodzakelijk)</v>
      </c>
      <c r="B28" s="30">
        <v>0</v>
      </c>
      <c r="C28" s="49"/>
      <c r="D28" s="49"/>
      <c r="E28" s="50" t="s">
        <v>132</v>
      </c>
      <c r="F28" s="50" t="s">
        <v>132</v>
      </c>
      <c r="G28" s="49"/>
      <c r="H28" s="49"/>
      <c r="I28" s="49"/>
      <c r="J28" s="49"/>
      <c r="K28" s="49"/>
      <c r="L28" s="49"/>
    </row>
    <row r="29" spans="1:12">
      <c r="A29" s="8" t="str">
        <f>rekenmodel!A121</f>
        <v>Vergoeding/verstrekking van desktop (mits gebruik op werkplek en min. 90% zakelijk)</v>
      </c>
      <c r="B29" s="30">
        <v>0</v>
      </c>
      <c r="C29" s="49"/>
      <c r="D29" s="49"/>
      <c r="E29" s="50" t="s">
        <v>132</v>
      </c>
      <c r="F29" s="50"/>
      <c r="G29" s="49"/>
      <c r="H29" s="49"/>
      <c r="I29" s="49"/>
      <c r="J29" s="49"/>
      <c r="K29" s="49"/>
      <c r="L29" s="49"/>
    </row>
    <row r="30" spans="1:12">
      <c r="A30" s="8" t="str">
        <f>rekenmodel!A26</f>
        <v>Vergoeding/verstrekking van desktop (indien niet noodzakelijk of niet gebruik op werkplek en min. 90% zakelijk)</v>
      </c>
      <c r="B30" s="30">
        <v>0</v>
      </c>
      <c r="C30" s="50" t="s">
        <v>132</v>
      </c>
      <c r="D30" s="49"/>
      <c r="E30" s="49"/>
      <c r="F30" s="49"/>
      <c r="G30" s="49"/>
      <c r="H30" s="49"/>
      <c r="I30" s="49"/>
      <c r="J30" s="49"/>
      <c r="K30" s="49"/>
      <c r="L30" s="49"/>
    </row>
    <row r="31" spans="1:12">
      <c r="A31" s="8" t="str">
        <f>rekenmodel!A181</f>
        <v>Vergoeding/verstrekking computerprogrammatuur (mits noodzakelijk)</v>
      </c>
      <c r="B31" s="30">
        <v>0</v>
      </c>
      <c r="C31" s="49"/>
      <c r="D31" s="49"/>
      <c r="E31" s="50" t="s">
        <v>132</v>
      </c>
      <c r="F31" s="50" t="s">
        <v>132</v>
      </c>
      <c r="G31" s="49"/>
      <c r="H31" s="49"/>
      <c r="I31" s="49"/>
      <c r="J31" s="49"/>
      <c r="K31" s="49"/>
      <c r="L31" s="49"/>
    </row>
    <row r="32" spans="1:12">
      <c r="A32" s="8" t="str">
        <f>rekenmodel!A122</f>
        <v>Vergoeding/verstrekking computerprogrammatuur (mits gebruik op werkplek en min. 90% zakelijk )</v>
      </c>
      <c r="B32" s="30">
        <v>0</v>
      </c>
      <c r="C32" s="49"/>
      <c r="D32" s="49"/>
      <c r="E32" s="50" t="s">
        <v>132</v>
      </c>
      <c r="F32" s="50"/>
      <c r="G32" s="49"/>
      <c r="H32" s="49"/>
      <c r="I32" s="49"/>
      <c r="J32" s="49"/>
      <c r="K32" s="49"/>
      <c r="L32" s="49"/>
    </row>
    <row r="33" spans="1:12">
      <c r="A33" s="8" t="str">
        <f>rekenmodel!A27</f>
        <v>Vergoeding/verstrekking computerprogrammatuur (indien niet noodzakelijk of niet gebruik op werkplek en min. 90% zakelijk)</v>
      </c>
      <c r="B33" s="30">
        <v>0</v>
      </c>
      <c r="C33" s="50" t="s">
        <v>132</v>
      </c>
      <c r="D33" s="49"/>
      <c r="E33" s="49"/>
      <c r="F33" s="49"/>
      <c r="G33" s="49"/>
      <c r="H33" s="49"/>
      <c r="I33" s="49"/>
      <c r="J33" s="49"/>
      <c r="K33" s="49"/>
      <c r="L33" s="49"/>
    </row>
    <row r="34" spans="1:12">
      <c r="A34" s="8" t="str">
        <f>rekenmodel!A85</f>
        <v>Inrichting werkplek (niet thuis)</v>
      </c>
      <c r="B34" s="30">
        <v>0</v>
      </c>
      <c r="C34" s="49"/>
      <c r="D34" s="50" t="s">
        <v>132</v>
      </c>
      <c r="E34" s="49"/>
      <c r="F34" s="49"/>
      <c r="G34" s="49"/>
      <c r="H34" s="49"/>
      <c r="I34" s="49"/>
      <c r="J34" s="49"/>
      <c r="K34" s="49"/>
      <c r="L34" s="49"/>
    </row>
    <row r="35" spans="1:12">
      <c r="A35" s="8" t="str">
        <f>rekenmodel!A28</f>
        <v>Inrichting werkplek thuis (exclusief arbovoorzieningen)</v>
      </c>
      <c r="B35" s="30">
        <v>0</v>
      </c>
      <c r="C35" s="50" t="s">
        <v>132</v>
      </c>
      <c r="D35" s="49"/>
      <c r="E35" s="49"/>
      <c r="F35" s="49"/>
      <c r="G35" s="49"/>
      <c r="H35" s="49"/>
      <c r="I35" s="49"/>
      <c r="J35" s="49"/>
      <c r="K35" s="49"/>
      <c r="L35" s="49"/>
    </row>
    <row r="36" spans="1:12">
      <c r="A36" s="8" t="str">
        <f>rekenmodel!A117</f>
        <v>Inrichting werkplek arbovoorzieningen (thuis)</v>
      </c>
      <c r="B36" s="30">
        <v>0</v>
      </c>
      <c r="C36" s="49"/>
      <c r="D36" s="50" t="s">
        <v>4</v>
      </c>
      <c r="E36" s="50" t="s">
        <v>132</v>
      </c>
      <c r="F36" s="49"/>
      <c r="G36" s="49"/>
      <c r="H36" s="49"/>
      <c r="I36" s="49"/>
      <c r="J36" s="49"/>
      <c r="K36" s="49"/>
      <c r="L36" s="49"/>
    </row>
    <row r="37" spans="1:12">
      <c r="A37" s="8" t="str">
        <f>rekenmodel!A84</f>
        <v>Ter beschikking stellen desktopcomputer op de werkplek</v>
      </c>
      <c r="B37" s="30">
        <v>0</v>
      </c>
      <c r="C37" s="49"/>
      <c r="D37" s="50" t="s">
        <v>132</v>
      </c>
      <c r="E37" s="49"/>
      <c r="F37" s="49"/>
      <c r="G37" s="49"/>
      <c r="H37" s="49"/>
      <c r="I37" s="49"/>
      <c r="J37" s="49"/>
      <c r="K37" s="49"/>
      <c r="L37" s="49"/>
    </row>
    <row r="38" spans="1:12">
      <c r="A38" s="8" t="str">
        <f>rekenmodel!A123</f>
        <v>Thuiswerkvergoeding (tot maximaal € 2 per door werknemer thuisgewerkte dag)</v>
      </c>
      <c r="B38" s="30">
        <v>0</v>
      </c>
      <c r="C38" s="49"/>
      <c r="D38" s="50"/>
      <c r="E38" s="49" t="s">
        <v>132</v>
      </c>
      <c r="F38" s="49"/>
      <c r="G38" s="49"/>
      <c r="H38" s="49"/>
      <c r="I38" s="49"/>
      <c r="J38" s="49"/>
      <c r="K38" s="49"/>
      <c r="L38" s="49"/>
    </row>
    <row r="39" spans="1:12">
      <c r="A39" s="8" t="str">
        <f>rekenmodel!A29</f>
        <v>Thuiswerkvergoeding (voorzover meer dan € 2 per door werknemer thuisgewerkte dag)</v>
      </c>
      <c r="B39" s="30">
        <v>0</v>
      </c>
      <c r="C39" s="49" t="s">
        <v>132</v>
      </c>
      <c r="D39" s="50"/>
      <c r="E39" s="49"/>
      <c r="F39" s="49"/>
      <c r="G39" s="49"/>
      <c r="H39" s="49"/>
      <c r="I39" s="49"/>
      <c r="J39" s="49"/>
      <c r="K39" s="49"/>
      <c r="L39" s="49"/>
    </row>
    <row r="40" spans="1:12">
      <c r="A40" s="8"/>
      <c r="B40" s="46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>
      <c r="A41" s="55" t="s">
        <v>14</v>
      </c>
      <c r="B41" s="65" t="s">
        <v>4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>
      <c r="A42" s="8" t="str">
        <f>rekenmodel!A126</f>
        <v>Vergoeding reiskosten (tot € 0,19) per kilometer</v>
      </c>
      <c r="B42" s="30">
        <v>0</v>
      </c>
      <c r="C42" s="49"/>
      <c r="D42" s="49"/>
      <c r="E42" s="50" t="s">
        <v>132</v>
      </c>
      <c r="F42" s="49"/>
      <c r="G42" s="49"/>
      <c r="H42" s="49"/>
      <c r="I42" s="49"/>
      <c r="J42" s="49"/>
      <c r="K42" s="49"/>
      <c r="L42" s="49"/>
    </row>
    <row r="43" spans="1:12">
      <c r="A43" s="8" t="str">
        <f>rekenmodel!A32</f>
        <v>Vergoeding reiskosten voorzover boven € 0,19 per kilometer</v>
      </c>
      <c r="B43" s="30">
        <v>0</v>
      </c>
      <c r="C43" s="50" t="s">
        <v>132</v>
      </c>
      <c r="D43" s="49"/>
      <c r="E43" s="49"/>
      <c r="F43" s="49"/>
      <c r="G43" s="49"/>
      <c r="H43" s="49"/>
      <c r="I43" s="49"/>
      <c r="J43" s="49"/>
      <c r="K43" s="49"/>
      <c r="L43" s="49"/>
    </row>
    <row r="44" spans="1:12">
      <c r="A44" s="8" t="str">
        <f>rekenmodel!A200</f>
        <v>Parkeren bij werk (auto van de zaak) (geen eigen parkeerterrein, parkeervergunning)</v>
      </c>
      <c r="B44" s="30">
        <v>0</v>
      </c>
      <c r="C44" s="49"/>
      <c r="D44" s="49"/>
      <c r="E44" s="49"/>
      <c r="F44" s="49"/>
      <c r="G44" s="50" t="s">
        <v>132</v>
      </c>
      <c r="H44" s="49"/>
      <c r="I44" s="49"/>
      <c r="J44" s="49"/>
      <c r="K44" s="49"/>
      <c r="L44" s="49"/>
    </row>
    <row r="45" spans="1:12">
      <c r="A45" s="8" t="str">
        <f>rekenmodel!A33</f>
        <v>Parkeren bij werk (niet zijnde auto van de zaak) (geen eigen parkeerterrein, parkeervergunning)</v>
      </c>
      <c r="B45" s="30">
        <v>0</v>
      </c>
      <c r="C45" s="50" t="s">
        <v>132</v>
      </c>
      <c r="D45" s="49"/>
      <c r="E45" s="49"/>
      <c r="F45" s="49"/>
      <c r="G45" s="49"/>
      <c r="H45" s="49"/>
      <c r="I45" s="49"/>
      <c r="J45" s="49"/>
      <c r="K45" s="49"/>
      <c r="L45" s="49"/>
    </row>
    <row r="46" spans="1:12">
      <c r="A46" s="8" t="str">
        <f>rekenmodel!A89</f>
        <v>Parkeren werkplek (auto van de zaak en niet zijnde auto van de zaak)(op parkeerterrein van werkgever)</v>
      </c>
      <c r="B46" s="30">
        <v>0</v>
      </c>
      <c r="C46" s="49"/>
      <c r="D46" s="50" t="s">
        <v>132</v>
      </c>
      <c r="E46" s="49"/>
      <c r="F46" s="49"/>
      <c r="G46" s="49"/>
      <c r="H46" s="49"/>
      <c r="I46" s="49"/>
      <c r="J46" s="49"/>
      <c r="K46" s="49"/>
      <c r="L46" s="49"/>
    </row>
    <row r="47" spans="1:12">
      <c r="A47" s="8" t="str">
        <f>rekenmodel!A199</f>
        <v>Parkeer-, veer- en tolgelden (auto van de zaak)</v>
      </c>
      <c r="B47" s="30">
        <v>0</v>
      </c>
      <c r="C47" s="49"/>
      <c r="D47" s="49"/>
      <c r="E47" s="49"/>
      <c r="F47" s="49"/>
      <c r="G47" s="50" t="s">
        <v>132</v>
      </c>
      <c r="H47" s="49"/>
      <c r="I47" s="49"/>
      <c r="J47" s="49"/>
      <c r="K47" s="49"/>
      <c r="L47" s="49"/>
    </row>
    <row r="48" spans="1:12">
      <c r="A48" s="8" t="str">
        <f>rekenmodel!A34</f>
        <v>Parkeer-, veer- en tolgelden (niet zijnde auto van de zaak)</v>
      </c>
      <c r="B48" s="30">
        <v>0</v>
      </c>
      <c r="C48" s="50" t="s">
        <v>132</v>
      </c>
      <c r="D48" s="49"/>
      <c r="E48" s="49"/>
      <c r="F48" s="49"/>
      <c r="G48" s="49"/>
      <c r="H48" s="49"/>
      <c r="I48" s="49"/>
      <c r="J48" s="49"/>
      <c r="K48" s="49"/>
      <c r="L48" s="49"/>
    </row>
    <row r="49" spans="1:12">
      <c r="A49" s="8" t="str">
        <f>rekenmodel!A88</f>
        <v>Ter beschikking gestelde openbaarvervoerkaart/voordelenurenkaart (mede zakelijk gebruikt)</v>
      </c>
      <c r="B49" s="30">
        <v>0</v>
      </c>
      <c r="C49" s="49"/>
      <c r="D49" s="50" t="s">
        <v>132</v>
      </c>
      <c r="E49" s="49"/>
      <c r="F49" s="49"/>
      <c r="G49" s="49"/>
      <c r="H49" s="49"/>
      <c r="I49" s="49"/>
      <c r="J49" s="49"/>
      <c r="K49" s="49"/>
      <c r="L49" s="49"/>
    </row>
    <row r="50" spans="1:12">
      <c r="A50" s="8" t="str">
        <f>rekenmodel!A127</f>
        <v>(Hotel)overnachtingen in verband met werk</v>
      </c>
      <c r="B50" s="30">
        <v>0</v>
      </c>
      <c r="C50" s="49"/>
      <c r="D50" s="49"/>
      <c r="E50" s="50" t="s">
        <v>132</v>
      </c>
      <c r="F50" s="49"/>
      <c r="G50" s="49"/>
      <c r="H50" s="49"/>
      <c r="I50" s="49"/>
      <c r="J50" s="49"/>
      <c r="K50" s="49"/>
      <c r="L50" s="49"/>
    </row>
    <row r="51" spans="1:12">
      <c r="A51" s="8" t="str">
        <f>rekenmodel!A214</f>
        <v>Privégebruik auto</v>
      </c>
      <c r="B51" s="33">
        <v>0</v>
      </c>
      <c r="C51" s="49"/>
      <c r="D51" s="49"/>
      <c r="E51" s="49"/>
      <c r="F51" s="49"/>
      <c r="G51" s="49"/>
      <c r="H51" s="49"/>
      <c r="I51" s="50" t="s">
        <v>132</v>
      </c>
      <c r="J51" s="49"/>
      <c r="K51" s="49"/>
      <c r="L51" s="49"/>
    </row>
    <row r="52" spans="1:12">
      <c r="A52" s="8"/>
      <c r="B52" s="46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>
      <c r="A53" s="55" t="s">
        <v>147</v>
      </c>
      <c r="B53" s="46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>
      <c r="A54" s="8" t="str">
        <f>rekenmodel!A130</f>
        <v>Verstrekking van persoonlijke beschermingsmiddelen (veiligheidsbril, werkschoenen) door werkgever</v>
      </c>
      <c r="B54" s="30">
        <v>0</v>
      </c>
      <c r="C54" s="49"/>
      <c r="D54" s="49" t="s">
        <v>132</v>
      </c>
      <c r="E54" s="49"/>
      <c r="F54" s="49"/>
      <c r="G54" s="49"/>
      <c r="H54" s="49"/>
      <c r="I54" s="49"/>
      <c r="J54" s="49"/>
      <c r="K54" s="49"/>
      <c r="L54" s="49"/>
    </row>
    <row r="55" spans="1:12">
      <c r="A55" s="8" t="str">
        <f>rekenmodel!A131</f>
        <v>Vergoeding van kosten van persoonlijke beschermingsmiddelen aan werknemer</v>
      </c>
      <c r="B55" s="30">
        <v>0</v>
      </c>
      <c r="C55" s="50" t="s">
        <v>4</v>
      </c>
      <c r="D55" s="49"/>
      <c r="E55" s="50" t="s">
        <v>132</v>
      </c>
      <c r="F55" s="49"/>
      <c r="G55" s="49"/>
      <c r="H55" s="49"/>
      <c r="I55" s="49"/>
      <c r="J55" s="49"/>
      <c r="K55" s="49"/>
      <c r="L55" s="49"/>
    </row>
    <row r="56" spans="1:12">
      <c r="A56" s="8" t="str">
        <f>rekenmodel!A92</f>
        <v>Verstrekking van werkkleding die nagenoeg uitsluitend geschikt is om in te werken door werkgever</v>
      </c>
      <c r="B56" s="30">
        <v>0</v>
      </c>
      <c r="C56" s="49"/>
      <c r="D56" s="49" t="s">
        <v>132</v>
      </c>
      <c r="E56" s="49"/>
      <c r="F56" s="49"/>
      <c r="G56" s="49"/>
      <c r="H56" s="49"/>
      <c r="I56" s="49"/>
      <c r="J56" s="49"/>
      <c r="K56" s="49"/>
      <c r="L56" s="49"/>
    </row>
    <row r="57" spans="1:12">
      <c r="A57" s="8" t="str">
        <f>rekenmodel!A37</f>
        <v xml:space="preserve">Vergoeding van kosten van werkkleding die nagenoeg uitsluitend geschikt is om in te werken </v>
      </c>
      <c r="B57" s="30">
        <v>0</v>
      </c>
      <c r="C57" s="49" t="s">
        <v>132</v>
      </c>
      <c r="D57" s="49"/>
      <c r="E57" s="49"/>
      <c r="F57" s="49"/>
      <c r="G57" s="49"/>
      <c r="H57" s="49"/>
      <c r="I57" s="49"/>
      <c r="J57" s="49"/>
      <c r="K57" s="49"/>
      <c r="L57" s="49"/>
    </row>
    <row r="58" spans="1:12">
      <c r="A58" s="8" t="str">
        <f>rekenmodel!A93</f>
        <v>Verstrekking van kleding die achterblijft op de werkplek</v>
      </c>
      <c r="B58" s="30">
        <v>0</v>
      </c>
      <c r="C58" s="49"/>
      <c r="D58" s="49" t="s">
        <v>132</v>
      </c>
      <c r="E58" s="49"/>
      <c r="F58" s="49"/>
      <c r="G58" s="49"/>
      <c r="H58" s="49"/>
      <c r="I58" s="49"/>
      <c r="J58" s="49"/>
      <c r="K58" s="49"/>
      <c r="L58" s="49"/>
    </row>
    <row r="59" spans="1:12">
      <c r="A59" s="8" t="str">
        <f>rekenmodel!A38</f>
        <v>Vergoeding van kosten van kleding die achterblijft op de werkplek</v>
      </c>
      <c r="B59" s="30">
        <v>0</v>
      </c>
      <c r="C59" s="49" t="s">
        <v>132</v>
      </c>
      <c r="D59" s="49"/>
      <c r="E59" s="49"/>
      <c r="F59" s="49"/>
      <c r="G59" s="49"/>
      <c r="H59" s="49"/>
      <c r="I59" s="49"/>
      <c r="J59" s="49"/>
      <c r="K59" s="49"/>
      <c r="L59" s="49"/>
    </row>
    <row r="60" spans="1:12">
      <c r="A60" s="8" t="str">
        <f>rekenmodel!A94</f>
        <v>Verstrekking van kleding met bedrijfslogo van tenminste 70 cm²</v>
      </c>
      <c r="B60" s="30">
        <v>0</v>
      </c>
      <c r="C60" s="49"/>
      <c r="D60" s="49" t="s">
        <v>132</v>
      </c>
      <c r="E60" s="49"/>
      <c r="F60" s="49"/>
      <c r="G60" s="49"/>
      <c r="H60" s="49"/>
      <c r="I60" s="49"/>
      <c r="J60" s="49"/>
      <c r="K60" s="49"/>
      <c r="L60" s="49"/>
    </row>
    <row r="61" spans="1:12">
      <c r="A61" s="8" t="str">
        <f>rekenmodel!A39</f>
        <v>Verstrekking/vergoeding van overige kleding</v>
      </c>
      <c r="B61" s="30">
        <v>0</v>
      </c>
      <c r="C61" s="49" t="s">
        <v>132</v>
      </c>
      <c r="D61" s="49"/>
      <c r="E61" s="49"/>
      <c r="F61" s="49"/>
      <c r="G61" s="49"/>
      <c r="H61" s="49"/>
      <c r="I61" s="49"/>
      <c r="J61" s="49"/>
      <c r="K61" s="49"/>
      <c r="L61" s="49"/>
    </row>
    <row r="62" spans="1:12">
      <c r="A62" s="8" t="str">
        <f>rekenmodel!A185</f>
        <v>Vergoeding/verstrekking gereedschappen (mits noodzakelijk)</v>
      </c>
      <c r="B62" s="30">
        <v>0</v>
      </c>
      <c r="C62" s="49"/>
      <c r="D62" s="49"/>
      <c r="E62" s="50" t="s">
        <v>132</v>
      </c>
      <c r="F62" s="49" t="s">
        <v>132</v>
      </c>
      <c r="G62" s="49"/>
      <c r="H62" s="49"/>
      <c r="I62" s="49"/>
      <c r="J62" s="49"/>
      <c r="K62" s="49"/>
      <c r="L62" s="49"/>
    </row>
    <row r="63" spans="1:12">
      <c r="A63" s="8" t="str">
        <f>rekenmodel!A132</f>
        <v>Vergoeding/verstrekking gereedschappen (mits gebruik op werkplek en min. 90% zakelijk)</v>
      </c>
      <c r="B63" s="30">
        <v>0</v>
      </c>
      <c r="C63" s="49"/>
      <c r="D63" s="49"/>
      <c r="E63" s="50" t="s">
        <v>132</v>
      </c>
      <c r="F63" s="49"/>
      <c r="G63" s="49"/>
      <c r="H63" s="49"/>
      <c r="I63" s="49"/>
      <c r="J63" s="49"/>
      <c r="K63" s="49"/>
      <c r="L63" s="49"/>
    </row>
    <row r="64" spans="1:12">
      <c r="A64" s="8" t="str">
        <f>rekenmodel!A40</f>
        <v>Vergoeding/verstrekking gereedschappen (indien niet noodzakelijk of gebruik op werkplek en min. 90% zakelijk)</v>
      </c>
      <c r="B64" s="30">
        <v>0</v>
      </c>
      <c r="C64" s="49" t="s">
        <v>132</v>
      </c>
      <c r="D64" s="49"/>
      <c r="E64" s="49"/>
      <c r="F64" s="49"/>
      <c r="G64" s="49"/>
      <c r="H64" s="49"/>
      <c r="I64" s="49"/>
      <c r="J64" s="49"/>
      <c r="K64" s="49"/>
      <c r="L64" s="49"/>
    </row>
    <row r="65" spans="1:12">
      <c r="A65" s="8"/>
      <c r="B65" s="65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2">
      <c r="A66" s="55" t="s">
        <v>25</v>
      </c>
      <c r="B66" s="65"/>
      <c r="C66" s="49"/>
      <c r="D66" s="49"/>
      <c r="E66" s="49"/>
      <c r="F66" s="49"/>
      <c r="G66" s="49"/>
      <c r="H66" s="49"/>
      <c r="I66" s="49"/>
      <c r="J66" s="49"/>
      <c r="K66" s="49"/>
      <c r="L66" s="49"/>
    </row>
    <row r="67" spans="1:12">
      <c r="A67" s="8" t="str">
        <f>rekenmodel!A140</f>
        <v>Dubbele huisvestingskosten</v>
      </c>
      <c r="B67" s="30">
        <v>0</v>
      </c>
      <c r="C67" s="49"/>
      <c r="D67" s="49"/>
      <c r="E67" s="49" t="s">
        <v>132</v>
      </c>
      <c r="F67" s="49"/>
      <c r="G67" s="49"/>
      <c r="H67" s="49"/>
      <c r="I67" s="49"/>
      <c r="J67" s="49"/>
      <c r="K67" s="49"/>
      <c r="L67" s="49"/>
    </row>
    <row r="68" spans="1:12">
      <c r="A68" s="8" t="str">
        <f>rekenmodel!A141</f>
        <v>Extra kosten levensonderhoud</v>
      </c>
      <c r="B68" s="30">
        <v>0</v>
      </c>
      <c r="C68" s="49"/>
      <c r="D68" s="49"/>
      <c r="E68" s="49" t="s">
        <v>132</v>
      </c>
      <c r="F68" s="49"/>
      <c r="G68" s="49"/>
      <c r="H68" s="49"/>
      <c r="I68" s="49"/>
      <c r="J68" s="49"/>
      <c r="K68" s="49"/>
      <c r="L68" s="49"/>
    </row>
    <row r="69" spans="1:12">
      <c r="A69" s="8" t="str">
        <f>rekenmodel!A142</f>
        <v xml:space="preserve">Kosten aanvragen/omzetten papieren (verblijfsvergunningen, visa, rijbewijzen) </v>
      </c>
      <c r="B69" s="30">
        <v>0</v>
      </c>
      <c r="C69" s="49"/>
      <c r="D69" s="49"/>
      <c r="E69" s="49" t="s">
        <v>132</v>
      </c>
      <c r="F69" s="49"/>
      <c r="G69" s="49"/>
      <c r="H69" s="49"/>
      <c r="I69" s="49"/>
      <c r="J69" s="49"/>
      <c r="K69" s="49"/>
      <c r="L69" s="49"/>
    </row>
    <row r="70" spans="1:12">
      <c r="A70" s="8" t="str">
        <f>rekenmodel!A143</f>
        <v>Kosten medische keuringen, vaccinaties</v>
      </c>
      <c r="B70" s="30">
        <v>0</v>
      </c>
      <c r="C70" s="49"/>
      <c r="D70" s="49"/>
      <c r="E70" s="49" t="s">
        <v>132</v>
      </c>
      <c r="F70" s="49"/>
      <c r="G70" s="49"/>
      <c r="H70" s="49"/>
      <c r="I70" s="49"/>
      <c r="J70" s="49"/>
      <c r="K70" s="49"/>
      <c r="L70" s="49"/>
    </row>
    <row r="71" spans="1:12">
      <c r="A71" s="8" t="str">
        <f>rekenmodel!A144</f>
        <v>Reiskosten naar land herkomst (familiebezoek, gezinshereniging)</v>
      </c>
      <c r="B71" s="30">
        <v>0</v>
      </c>
      <c r="C71" s="49"/>
      <c r="D71" s="49"/>
      <c r="E71" s="49" t="s">
        <v>132</v>
      </c>
      <c r="F71" s="49"/>
      <c r="G71" s="49"/>
      <c r="H71" s="49"/>
      <c r="I71" s="49"/>
      <c r="J71" s="49"/>
      <c r="K71" s="49"/>
      <c r="L71" s="49"/>
    </row>
    <row r="72" spans="1:12">
      <c r="A72" s="8" t="str">
        <f>rekenmodel!A145</f>
        <v>Cursuskosten taal werkland (werknemer + gezin)</v>
      </c>
      <c r="B72" s="30">
        <v>0</v>
      </c>
      <c r="C72" s="49"/>
      <c r="D72" s="49"/>
      <c r="E72" s="49" t="s">
        <v>132</v>
      </c>
      <c r="F72" s="49"/>
      <c r="G72" s="49"/>
      <c r="H72" s="49"/>
      <c r="I72" s="49"/>
      <c r="J72" s="49"/>
      <c r="K72" s="49"/>
      <c r="L72" s="49"/>
    </row>
    <row r="73" spans="1:12">
      <c r="A73" s="8" t="str">
        <f>rekenmodel!A211</f>
        <v>Eerste huisvestingskosten (tot 18% van het loon)</v>
      </c>
      <c r="B73" s="30">
        <v>0</v>
      </c>
      <c r="C73" s="49" t="s">
        <v>4</v>
      </c>
      <c r="D73" s="49"/>
      <c r="E73" s="49"/>
      <c r="F73" s="49"/>
      <c r="G73" s="49"/>
      <c r="H73" s="49"/>
      <c r="I73" s="49" t="s">
        <v>132</v>
      </c>
      <c r="J73" s="49"/>
      <c r="K73" s="49"/>
      <c r="L73" s="49"/>
    </row>
    <row r="74" spans="1:12">
      <c r="A74" s="8" t="str">
        <f>rekenmodel!A146</f>
        <v>Eerste huisvestingskosten (boven 18% van het loon)</v>
      </c>
      <c r="B74" s="30">
        <v>0</v>
      </c>
      <c r="C74" s="49"/>
      <c r="D74" s="49"/>
      <c r="E74" s="49" t="s">
        <v>132</v>
      </c>
      <c r="F74" s="49"/>
      <c r="G74" s="49"/>
      <c r="H74" s="49"/>
      <c r="I74" s="49"/>
      <c r="J74" s="49"/>
      <c r="K74" s="49"/>
      <c r="L74" s="49"/>
    </row>
    <row r="75" spans="1:12">
      <c r="A75" s="8" t="str">
        <f>rekenmodel!A147</f>
        <v>Extra (niet-zakelijke) telefoonkosten (gesprek) met land van herkomst</v>
      </c>
      <c r="B75" s="30">
        <v>0</v>
      </c>
      <c r="C75" s="49"/>
      <c r="D75" s="49"/>
      <c r="E75" s="49" t="s">
        <v>132</v>
      </c>
      <c r="F75" s="49"/>
      <c r="G75" s="49"/>
      <c r="H75" s="49"/>
      <c r="I75" s="49"/>
      <c r="J75" s="49"/>
      <c r="K75" s="49"/>
      <c r="L75" s="49"/>
    </row>
    <row r="76" spans="1:12">
      <c r="A76" s="8" t="str">
        <f>rekenmodel!A148</f>
        <v>Opslagkosten boedel</v>
      </c>
      <c r="B76" s="30">
        <v>0</v>
      </c>
      <c r="C76" s="49"/>
      <c r="D76" s="49"/>
      <c r="E76" s="49" t="s">
        <v>132</v>
      </c>
      <c r="F76" s="49"/>
      <c r="G76" s="49"/>
      <c r="H76" s="49"/>
      <c r="I76" s="49"/>
      <c r="J76" s="49"/>
      <c r="K76" s="49"/>
      <c r="L76" s="49"/>
    </row>
    <row r="77" spans="1:12">
      <c r="A77" s="8" t="str">
        <f>rekenmodel!A149</f>
        <v>Kosten kennismakingsreis werkland</v>
      </c>
      <c r="B77" s="30">
        <v>0</v>
      </c>
      <c r="C77" s="49"/>
      <c r="D77" s="49"/>
      <c r="E77" s="49" t="s">
        <v>132</v>
      </c>
      <c r="F77" s="49"/>
      <c r="G77" s="49"/>
      <c r="H77" s="49"/>
      <c r="I77" s="49"/>
      <c r="J77" s="49"/>
      <c r="K77" s="49"/>
      <c r="L77" s="49"/>
    </row>
    <row r="78" spans="1:12">
      <c r="A78" s="8" t="str">
        <f>rekenmodel!A150</f>
        <v>30%-regeling</v>
      </c>
      <c r="B78" s="30">
        <v>0</v>
      </c>
      <c r="C78" s="49"/>
      <c r="D78" s="49"/>
      <c r="E78" s="49" t="s">
        <v>132</v>
      </c>
      <c r="F78" s="49"/>
      <c r="G78" s="49"/>
      <c r="H78" s="49"/>
      <c r="I78" s="49"/>
      <c r="J78" s="49"/>
      <c r="K78" s="49"/>
      <c r="L78" s="49"/>
    </row>
    <row r="79" spans="1:12">
      <c r="A79" s="8"/>
      <c r="B79" s="46"/>
      <c r="C79" s="49"/>
      <c r="D79" s="49"/>
      <c r="E79" s="49"/>
      <c r="F79" s="49"/>
      <c r="G79" s="49"/>
      <c r="H79" s="49"/>
      <c r="I79" s="49"/>
      <c r="J79" s="49"/>
      <c r="K79" s="49"/>
      <c r="L79" s="49"/>
    </row>
    <row r="80" spans="1:12">
      <c r="A80" s="55" t="s">
        <v>90</v>
      </c>
      <c r="B80" s="66"/>
      <c r="C80" s="49"/>
      <c r="D80" s="49"/>
      <c r="E80" s="49"/>
      <c r="F80" s="49"/>
      <c r="G80" s="49"/>
      <c r="H80" s="49"/>
      <c r="I80" s="49"/>
      <c r="J80" s="49"/>
      <c r="K80" s="49"/>
      <c r="L80" s="49"/>
    </row>
    <row r="81" spans="1:12">
      <c r="A81" s="8" t="str">
        <f>rekenmodel!A135</f>
        <v>Opleidingen, studies, cursussen, congressen, seminars, symposia, excursies, studiereizen</v>
      </c>
      <c r="B81" s="30">
        <v>0</v>
      </c>
      <c r="C81" s="49"/>
      <c r="D81" s="49"/>
      <c r="E81" s="49" t="s">
        <v>132</v>
      </c>
      <c r="F81" s="49"/>
      <c r="G81" s="49"/>
      <c r="H81" s="49"/>
      <c r="I81" s="49"/>
      <c r="J81" s="49"/>
      <c r="K81" s="49"/>
      <c r="L81" s="49"/>
    </row>
    <row r="82" spans="1:12">
      <c r="A82" s="8" t="str">
        <f>rekenmodel!A136</f>
        <v>Vakliteratuur</v>
      </c>
      <c r="B82" s="30">
        <v>0</v>
      </c>
      <c r="C82" s="49"/>
      <c r="D82" s="49"/>
      <c r="E82" s="49" t="s">
        <v>132</v>
      </c>
      <c r="F82" s="49"/>
      <c r="G82" s="49"/>
      <c r="H82" s="49"/>
      <c r="I82" s="49"/>
      <c r="J82" s="49"/>
      <c r="K82" s="49"/>
      <c r="L82" s="49"/>
    </row>
    <row r="83" spans="1:12">
      <c r="A83" s="8" t="str">
        <f>rekenmodel!A137</f>
        <v>Inschrijving wettelijk en door beroepsgroep opgelegde registers</v>
      </c>
      <c r="B83" s="30">
        <v>0</v>
      </c>
      <c r="C83" s="49"/>
      <c r="D83" s="49"/>
      <c r="E83" s="49" t="s">
        <v>132</v>
      </c>
      <c r="F83" s="49"/>
      <c r="G83" s="49"/>
      <c r="H83" s="49"/>
      <c r="I83" s="49"/>
      <c r="J83" s="49"/>
      <c r="K83" s="49"/>
      <c r="L83" s="49"/>
    </row>
    <row r="84" spans="1:12">
      <c r="A84" s="8"/>
      <c r="B84" s="65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>
      <c r="A85" s="55" t="s">
        <v>24</v>
      </c>
      <c r="B85" s="65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>
      <c r="A86" s="8" t="str">
        <f>rekenmodel!A153</f>
        <v>Arbovoorzieningen</v>
      </c>
      <c r="B86" s="30">
        <v>0</v>
      </c>
      <c r="C86" s="49"/>
      <c r="D86" s="50" t="s">
        <v>4</v>
      </c>
      <c r="E86" s="50" t="s">
        <v>132</v>
      </c>
      <c r="F86" s="49"/>
      <c r="G86" s="49"/>
      <c r="H86" s="49"/>
      <c r="I86" s="49"/>
      <c r="J86" s="49"/>
      <c r="K86" s="49"/>
      <c r="L86" s="49"/>
    </row>
    <row r="87" spans="1:12">
      <c r="A87" s="8" t="str">
        <f>rekenmodel!A97</f>
        <v>Personeelsfeesten (op de werkplek)</v>
      </c>
      <c r="B87" s="30">
        <v>0</v>
      </c>
      <c r="C87" s="49"/>
      <c r="D87" s="49" t="s">
        <v>132</v>
      </c>
      <c r="E87" s="49"/>
      <c r="F87" s="49"/>
      <c r="G87" s="49"/>
      <c r="H87" s="49"/>
      <c r="I87" s="49"/>
      <c r="J87" s="49"/>
      <c r="K87" s="49"/>
      <c r="L87" s="49"/>
    </row>
    <row r="88" spans="1:12">
      <c r="A88" s="8" t="str">
        <f>rekenmodel!A45</f>
        <v>Personeelsfeesten (buiten de werkplek) en personeelsreizen</v>
      </c>
      <c r="B88" s="30">
        <v>0</v>
      </c>
      <c r="C88" s="49" t="s">
        <v>132</v>
      </c>
      <c r="D88" s="49"/>
      <c r="E88" s="49"/>
      <c r="F88" s="49"/>
      <c r="G88" s="49"/>
      <c r="H88" s="49"/>
      <c r="I88" s="49"/>
      <c r="J88" s="49"/>
      <c r="K88" s="49"/>
      <c r="L88" s="49"/>
    </row>
    <row r="89" spans="1:12">
      <c r="A89" s="8" t="str">
        <f>rekenmodel!A228</f>
        <v>Fruitmand, rouwkrans, bloemetje</v>
      </c>
      <c r="B89" s="33">
        <v>0</v>
      </c>
      <c r="C89" s="49"/>
      <c r="D89" s="49"/>
      <c r="E89" s="49"/>
      <c r="F89" s="49"/>
      <c r="G89" s="49"/>
      <c r="H89" s="49" t="s">
        <v>132</v>
      </c>
      <c r="I89" s="49"/>
      <c r="J89" s="49"/>
      <c r="K89" s="49"/>
      <c r="L89" s="49"/>
    </row>
    <row r="90" spans="1:12">
      <c r="A90" s="8" t="str">
        <f>rekenmodel!A229</f>
        <v>Kleine geschenken (geen geld of waardebon) maximaal € 25</v>
      </c>
      <c r="B90" s="33">
        <v>0</v>
      </c>
      <c r="C90" s="49"/>
      <c r="D90" s="49"/>
      <c r="E90" s="49"/>
      <c r="F90" s="49"/>
      <c r="G90" s="49"/>
      <c r="H90" s="49" t="s">
        <v>132</v>
      </c>
      <c r="I90" s="49"/>
      <c r="J90" s="49"/>
      <c r="K90" s="49"/>
      <c r="L90" s="49"/>
    </row>
    <row r="91" spans="1:12">
      <c r="A91" s="8" t="str">
        <f>rekenmodel!A46</f>
        <v>Kerstpakket aan personeel en postactieven</v>
      </c>
      <c r="B91" s="30">
        <v>0</v>
      </c>
      <c r="C91" s="49" t="s">
        <v>132</v>
      </c>
      <c r="D91" s="49"/>
      <c r="E91" s="49"/>
      <c r="F91" s="49"/>
      <c r="G91" s="49"/>
      <c r="H91" s="49"/>
      <c r="I91" s="49"/>
      <c r="J91" s="49"/>
      <c r="K91" s="49"/>
      <c r="L91" s="49"/>
    </row>
    <row r="92" spans="1:12">
      <c r="A92" s="8" t="str">
        <f>rekenmodel!A47</f>
        <v>Geschenken met in hoofzaak ideële waarde bij feestdagen en jubilea</v>
      </c>
      <c r="B92" s="30">
        <v>0</v>
      </c>
      <c r="C92" s="49" t="s">
        <v>132</v>
      </c>
      <c r="D92" s="49"/>
      <c r="E92" s="49"/>
      <c r="F92" s="49"/>
      <c r="G92" s="49"/>
      <c r="H92" s="49"/>
      <c r="I92" s="49"/>
      <c r="J92" s="49"/>
      <c r="K92" s="49"/>
      <c r="L92" s="49"/>
    </row>
    <row r="93" spans="1:12">
      <c r="A93" s="8" t="str">
        <f>rekenmodel!A48</f>
        <v>Andere geschenken in natura</v>
      </c>
      <c r="B93" s="30">
        <v>0</v>
      </c>
      <c r="C93" s="49" t="s">
        <v>132</v>
      </c>
      <c r="D93" s="49"/>
      <c r="E93" s="49"/>
      <c r="F93" s="49"/>
      <c r="G93" s="49"/>
      <c r="H93" s="49"/>
      <c r="I93" s="49"/>
      <c r="J93" s="49"/>
      <c r="K93" s="49"/>
      <c r="L93" s="49"/>
    </row>
    <row r="94" spans="1:12">
      <c r="A94" s="8" t="str">
        <f>rekenmodel!A49</f>
        <v>Andere geschenken in de vorm van een geldsom</v>
      </c>
      <c r="B94" s="30">
        <v>0</v>
      </c>
      <c r="C94" s="49" t="s">
        <v>132</v>
      </c>
      <c r="D94" s="49"/>
      <c r="E94" s="49"/>
      <c r="F94" s="49"/>
      <c r="G94" s="49"/>
      <c r="H94" s="49"/>
      <c r="I94" s="49"/>
      <c r="J94" s="49"/>
      <c r="K94" s="49"/>
      <c r="L94" s="49"/>
    </row>
    <row r="95" spans="1:12">
      <c r="A95" s="8" t="str">
        <f>rekenmodel!A50</f>
        <v>Fiets</v>
      </c>
      <c r="B95" s="30">
        <v>0</v>
      </c>
      <c r="C95" s="49" t="s">
        <v>132</v>
      </c>
      <c r="D95" s="49"/>
      <c r="E95" s="49"/>
      <c r="F95" s="49"/>
      <c r="G95" s="49"/>
      <c r="H95" s="49"/>
      <c r="I95" s="49"/>
      <c r="J95" s="49"/>
      <c r="K95" s="49"/>
      <c r="L95" s="49"/>
    </row>
    <row r="96" spans="1:12">
      <c r="A96" s="8" t="str">
        <f>rekenmodel!A98</f>
        <v>Bedrijfsfitness op de werkplek</v>
      </c>
      <c r="B96" s="30">
        <v>0</v>
      </c>
      <c r="C96" s="49"/>
      <c r="D96" s="49" t="s">
        <v>132</v>
      </c>
      <c r="E96" s="49"/>
      <c r="F96" s="49"/>
      <c r="G96" s="49"/>
      <c r="H96" s="49"/>
      <c r="I96" s="49"/>
      <c r="J96" s="49"/>
      <c r="K96" s="49"/>
      <c r="L96" s="49"/>
    </row>
    <row r="97" spans="1:12">
      <c r="A97" s="8" t="str">
        <f>rekenmodel!A51</f>
        <v>Bedrijfsfitness buiten de werkplek</v>
      </c>
      <c r="B97" s="30">
        <v>0</v>
      </c>
      <c r="C97" s="49" t="s">
        <v>132</v>
      </c>
      <c r="D97" s="49"/>
      <c r="E97" s="49"/>
      <c r="F97" s="49"/>
      <c r="G97" s="49"/>
      <c r="H97" s="49"/>
      <c r="I97" s="49"/>
      <c r="J97" s="49"/>
      <c r="K97" s="49"/>
      <c r="L97" s="49"/>
    </row>
    <row r="98" spans="1:12">
      <c r="A98" s="8" t="str">
        <f>rekenmodel!A154</f>
        <v>Bedrijfsfitness werkplekgerelateerd</v>
      </c>
      <c r="B98" s="30">
        <v>0</v>
      </c>
      <c r="C98" s="49"/>
      <c r="D98" s="49"/>
      <c r="E98" s="49" t="s">
        <v>132</v>
      </c>
      <c r="F98" s="49"/>
      <c r="G98" s="49"/>
      <c r="H98" s="49"/>
      <c r="I98" s="49"/>
      <c r="J98" s="49"/>
      <c r="K98" s="49"/>
      <c r="L98" s="49"/>
    </row>
    <row r="99" spans="1:12">
      <c r="A99" s="8" t="str">
        <f>rekenmodel!A53</f>
        <v>Werkgeversbijdrage personeelsvereniging (als werknemers een aanspraak hebben op uitkeringen uit de pv)*</v>
      </c>
      <c r="B99" s="30">
        <v>0</v>
      </c>
      <c r="C99" s="49" t="s">
        <v>132</v>
      </c>
      <c r="D99" s="49"/>
      <c r="E99" s="49"/>
      <c r="F99" s="49"/>
      <c r="G99" s="49"/>
      <c r="H99" s="49"/>
      <c r="I99" s="49"/>
      <c r="J99" s="49"/>
      <c r="K99" s="49"/>
      <c r="L99" s="49"/>
    </row>
    <row r="100" spans="1:12">
      <c r="A100" s="8" t="str">
        <f>rekenmodel!A230</f>
        <v>Werkgeversbijdrage personeelsvereniging (als werknemers geen aanspraak hebben op uitkeringen uit de pv)*</v>
      </c>
      <c r="B100" s="33">
        <v>0</v>
      </c>
      <c r="C100" s="49"/>
      <c r="D100" s="49"/>
      <c r="E100" s="49"/>
      <c r="F100" s="49"/>
      <c r="G100" s="49"/>
      <c r="H100" s="49" t="s">
        <v>132</v>
      </c>
      <c r="I100" s="49"/>
      <c r="J100" s="49"/>
      <c r="K100" s="49"/>
      <c r="L100" s="49"/>
    </row>
    <row r="101" spans="1:12">
      <c r="A101" s="8" t="str">
        <f>rekenmodel!A54</f>
        <v>Vergoeding werknemersbijdrage personeelsvereniging</v>
      </c>
      <c r="B101" s="30">
        <v>0</v>
      </c>
      <c r="C101" s="49" t="s">
        <v>132</v>
      </c>
      <c r="D101" s="49"/>
      <c r="E101" s="49"/>
      <c r="F101" s="49"/>
      <c r="G101" s="49"/>
      <c r="H101" s="49"/>
      <c r="I101" s="49"/>
      <c r="J101" s="49"/>
      <c r="K101" s="49"/>
      <c r="L101" s="49"/>
    </row>
    <row r="102" spans="1:12">
      <c r="A102" s="8" t="str">
        <f>rekenmodel!A55</f>
        <v>Vergoeding vakbondscontributie</v>
      </c>
      <c r="B102" s="30">
        <v>0</v>
      </c>
      <c r="C102" s="49" t="s">
        <v>132</v>
      </c>
      <c r="D102" s="49"/>
      <c r="E102" s="49"/>
      <c r="F102" s="49"/>
      <c r="G102" s="49"/>
      <c r="H102" s="49"/>
      <c r="I102" s="49"/>
      <c r="J102" s="49"/>
      <c r="K102" s="49"/>
      <c r="L102" s="49"/>
    </row>
    <row r="103" spans="1:12">
      <c r="A103" s="8" t="str">
        <f>rekenmodel!A56</f>
        <v>Persoonlijke verzorging</v>
      </c>
      <c r="B103" s="30">
        <v>0</v>
      </c>
      <c r="C103" s="49" t="s">
        <v>132</v>
      </c>
      <c r="D103" s="49"/>
      <c r="E103" s="49"/>
      <c r="F103" s="49"/>
      <c r="G103" s="49"/>
      <c r="H103" s="49"/>
      <c r="I103" s="49"/>
      <c r="J103" s="49"/>
      <c r="K103" s="49"/>
      <c r="L103" s="49"/>
    </row>
    <row r="104" spans="1:12">
      <c r="A104" s="8" t="str">
        <f>rekenmodel!A57</f>
        <v>Representatievergoeding/relatiegeschenken aan werknemers</v>
      </c>
      <c r="B104" s="30">
        <v>0</v>
      </c>
      <c r="C104" s="49" t="s">
        <v>132</v>
      </c>
      <c r="D104" s="49"/>
      <c r="E104" s="49"/>
      <c r="F104" s="49"/>
      <c r="G104" s="49"/>
      <c r="H104" s="49"/>
      <c r="I104" s="49"/>
      <c r="J104" s="49"/>
      <c r="K104" s="49"/>
      <c r="L104" s="49"/>
    </row>
    <row r="105" spans="1:12">
      <c r="A105" s="8" t="str">
        <f>rekenmodel!A155</f>
        <v>Dubbele huisvestingskosten</v>
      </c>
      <c r="B105" s="30">
        <v>0</v>
      </c>
      <c r="C105" s="49"/>
      <c r="D105" s="49"/>
      <c r="E105" s="49" t="s">
        <v>132</v>
      </c>
      <c r="F105" s="49"/>
      <c r="G105" s="49"/>
      <c r="H105" s="49"/>
      <c r="I105" s="49"/>
      <c r="J105" s="49"/>
      <c r="K105" s="49"/>
      <c r="L105" s="49"/>
    </row>
    <row r="106" spans="1:12">
      <c r="A106" s="8" t="str">
        <f>rekenmodel!A156</f>
        <v>Zakelijke verhuiskosten: kosten overbrenging boedel</v>
      </c>
      <c r="B106" s="30">
        <v>0</v>
      </c>
      <c r="C106" s="49"/>
      <c r="D106" s="49"/>
      <c r="E106" s="49" t="s">
        <v>132</v>
      </c>
      <c r="F106" s="49"/>
      <c r="G106" s="49"/>
      <c r="H106" s="49"/>
      <c r="I106" s="49"/>
      <c r="J106" s="49"/>
      <c r="K106" s="49"/>
      <c r="L106" s="49"/>
    </row>
    <row r="107" spans="1:12">
      <c r="A107" s="8" t="str">
        <f>rekenmodel!A157</f>
        <v xml:space="preserve">Zakelijke verhuiskosten exclusief kosten overbrenging boedel </v>
      </c>
      <c r="B107" s="30">
        <v>0</v>
      </c>
      <c r="C107" s="50" t="s">
        <v>132</v>
      </c>
      <c r="D107" s="49"/>
      <c r="E107" s="49" t="s">
        <v>132</v>
      </c>
      <c r="F107" s="49"/>
      <c r="G107" s="49"/>
      <c r="H107" s="49"/>
      <c r="I107" s="49"/>
      <c r="J107" s="49"/>
      <c r="K107" s="49"/>
      <c r="L107" s="49"/>
    </row>
    <row r="108" spans="1:12">
      <c r="A108" s="8" t="str">
        <f>rekenmodel!A158</f>
        <v>Aantal werknemers met een verhuiskostenvergoeding</v>
      </c>
      <c r="B108" s="31">
        <v>0</v>
      </c>
      <c r="C108" s="50" t="s">
        <v>132</v>
      </c>
      <c r="D108" s="49"/>
      <c r="E108" s="49" t="s">
        <v>132</v>
      </c>
      <c r="F108" s="49"/>
      <c r="G108" s="49"/>
      <c r="H108" s="49"/>
      <c r="I108" s="49"/>
      <c r="J108" s="49"/>
      <c r="K108" s="49"/>
      <c r="L108" s="49"/>
    </row>
    <row r="109" spans="1:12">
      <c r="A109" s="8" t="str">
        <f>rekenmodel!A160</f>
        <v>Outplacement</v>
      </c>
      <c r="B109" s="30">
        <v>0</v>
      </c>
      <c r="C109" s="49"/>
      <c r="D109" s="49"/>
      <c r="E109" s="49" t="s">
        <v>132</v>
      </c>
      <c r="F109" s="49"/>
      <c r="G109" s="49"/>
      <c r="H109" s="49"/>
      <c r="I109" s="49"/>
      <c r="J109" s="49"/>
      <c r="K109" s="49"/>
      <c r="L109" s="49"/>
    </row>
    <row r="110" spans="1:12">
      <c r="A110" s="8" t="str">
        <f>rekenmodel!A161</f>
        <v>Verstrekte producten uit eigen bedrijf (waarderen tegen consumentenprijs)</v>
      </c>
      <c r="B110" s="33">
        <v>0</v>
      </c>
      <c r="C110" s="50" t="s">
        <v>132</v>
      </c>
      <c r="D110" s="49"/>
      <c r="E110" s="49" t="s">
        <v>132</v>
      </c>
      <c r="F110" s="49"/>
      <c r="G110" s="49"/>
      <c r="H110" s="49"/>
      <c r="I110" s="49"/>
      <c r="J110" s="49"/>
      <c r="K110" s="49"/>
      <c r="L110" s="49"/>
    </row>
    <row r="111" spans="1:12" ht="25.5">
      <c r="A111" s="70" t="str">
        <f>rekenmodel!A162</f>
        <v>Korting op producten uit eigen bedrijf (in bedrag en waarderen tegen consumentenprijs). NB Korting is per product max. 20% van de waarde economische verkeer. Kortingen of vergoedingen bedragen in het kalenderjaar samen niet meer dan € 500/werknemer</v>
      </c>
      <c r="B111" s="33">
        <v>0</v>
      </c>
      <c r="C111" s="50" t="s">
        <v>132</v>
      </c>
      <c r="D111" s="49"/>
      <c r="E111" s="49" t="s">
        <v>132</v>
      </c>
      <c r="F111" s="49"/>
      <c r="G111" s="49"/>
      <c r="H111" s="49"/>
      <c r="I111" s="49"/>
      <c r="J111" s="49"/>
      <c r="K111" s="49"/>
      <c r="L111" s="49"/>
    </row>
    <row r="112" spans="1:12">
      <c r="A112" s="8" t="str">
        <f>rekenmodel!A163</f>
        <v>Totale consumentenprijs van producten waar korting op verleend wordt</v>
      </c>
      <c r="B112" s="33">
        <v>0</v>
      </c>
      <c r="C112" s="50" t="s">
        <v>132</v>
      </c>
      <c r="D112" s="49"/>
      <c r="E112" s="49" t="s">
        <v>132</v>
      </c>
      <c r="F112" s="49"/>
      <c r="G112" s="49"/>
      <c r="H112" s="49"/>
      <c r="I112" s="49"/>
      <c r="J112" s="49"/>
      <c r="K112" s="49"/>
      <c r="L112" s="49"/>
    </row>
    <row r="113" spans="1:12">
      <c r="A113" s="8" t="str">
        <f>rekenmodel!A164</f>
        <v>Aantal personeelsleden die producten uit eigen bedrijf of korting op producten betrekken</v>
      </c>
      <c r="B113" s="43">
        <v>0</v>
      </c>
      <c r="C113" s="50" t="s">
        <v>132</v>
      </c>
      <c r="D113" s="49"/>
      <c r="E113" s="49" t="s">
        <v>132</v>
      </c>
      <c r="F113" s="49"/>
      <c r="G113" s="49"/>
      <c r="H113" s="49"/>
      <c r="I113" s="49"/>
      <c r="J113" s="49"/>
      <c r="K113" s="49"/>
      <c r="L113" s="49"/>
    </row>
    <row r="114" spans="1:12">
      <c r="A114" s="8" t="str">
        <f>rekenmodel!A218</f>
        <v>Geldboetes buitenlandse autoriteiten</v>
      </c>
      <c r="B114" s="30">
        <v>0</v>
      </c>
      <c r="C114" s="49"/>
      <c r="D114" s="49"/>
      <c r="E114" s="49"/>
      <c r="F114" s="49"/>
      <c r="G114" s="49"/>
      <c r="H114" s="49"/>
      <c r="I114" s="49" t="s">
        <v>132</v>
      </c>
      <c r="J114" s="49"/>
      <c r="K114" s="49"/>
      <c r="L114" s="49"/>
    </row>
    <row r="115" spans="1:12">
      <c r="A115" s="8" t="str">
        <f>rekenmodel!A219</f>
        <v>Geldboetes binnenlandse autoriteiten</v>
      </c>
      <c r="B115" s="33">
        <v>0</v>
      </c>
      <c r="C115" s="49"/>
      <c r="D115" s="49"/>
      <c r="E115" s="49"/>
      <c r="F115" s="49"/>
      <c r="G115" s="49"/>
      <c r="H115" s="49"/>
      <c r="I115" s="49" t="s">
        <v>132</v>
      </c>
      <c r="J115" s="49"/>
      <c r="K115" s="49"/>
      <c r="L115" s="49"/>
    </row>
    <row r="116" spans="1:12">
      <c r="A116" s="8" t="str">
        <f>rekenmodel!A240</f>
        <v>Eenmalige uitkering/verstrekking bij 25/40-jarig diensttijdjubileum werknemer (voorzover = &lt; 1 x maandloon)</v>
      </c>
      <c r="B116" s="33">
        <v>0</v>
      </c>
      <c r="C116" s="49"/>
      <c r="D116" s="49"/>
      <c r="E116" s="49"/>
      <c r="F116" s="49"/>
      <c r="G116" s="49"/>
      <c r="H116" s="49"/>
      <c r="I116" s="49"/>
      <c r="J116" s="49" t="s">
        <v>132</v>
      </c>
      <c r="K116" s="49"/>
      <c r="L116" s="49"/>
    </row>
    <row r="117" spans="1:12">
      <c r="A117" s="8" t="str">
        <f>rekenmodel!A241</f>
        <v>Uitkering/verstrekking tot vergoeding door werknemer ivm met werk gelden schade/verlies persoonlijke zaken</v>
      </c>
      <c r="B117" s="33">
        <v>0</v>
      </c>
      <c r="C117" s="49"/>
      <c r="D117" s="49"/>
      <c r="E117" s="49"/>
      <c r="F117" s="49"/>
      <c r="G117" s="49"/>
      <c r="H117" s="49"/>
      <c r="I117" s="49"/>
      <c r="J117" s="49" t="s">
        <v>132</v>
      </c>
      <c r="K117" s="49"/>
      <c r="L117" s="49"/>
    </row>
    <row r="118" spans="1:12">
      <c r="A118" s="8" t="str">
        <f>rekenmodel!A242</f>
        <v>Eenmalige uitkering/verstrekking bij overlijden werknemer, zijn partner of kinderen (voorzover = &lt; 3 x maandloon)</v>
      </c>
      <c r="B118" s="33">
        <v>0</v>
      </c>
      <c r="C118" s="49"/>
      <c r="D118" s="49"/>
      <c r="E118" s="49"/>
      <c r="F118" s="49"/>
      <c r="G118" s="49"/>
      <c r="H118" s="49"/>
      <c r="I118" s="49"/>
      <c r="J118" s="49" t="s">
        <v>132</v>
      </c>
      <c r="K118" s="49"/>
      <c r="L118" s="49"/>
    </row>
    <row r="119" spans="1:12">
      <c r="A119" s="8" t="str">
        <f>rekenmodel!A243</f>
        <v xml:space="preserve">Uitkering/verstrekking uit een personeelsfonds </v>
      </c>
      <c r="B119" s="33">
        <v>0</v>
      </c>
      <c r="C119" s="49"/>
      <c r="D119" s="49"/>
      <c r="E119" s="49"/>
      <c r="F119" s="49"/>
      <c r="G119" s="49"/>
      <c r="H119" s="49"/>
      <c r="I119" s="49"/>
      <c r="J119" s="49" t="s">
        <v>132</v>
      </c>
      <c r="K119" s="49"/>
      <c r="L119" s="49"/>
    </row>
    <row r="120" spans="1:12">
      <c r="A120" s="8" t="str">
        <f>rekenmodel!A244</f>
        <v>Meewerkvergoeding partner inhoudingsplichtige (indien lager dan € 5.000)</v>
      </c>
      <c r="B120" s="33">
        <v>0</v>
      </c>
      <c r="C120" s="49"/>
      <c r="D120" s="49"/>
      <c r="E120" s="49"/>
      <c r="F120" s="49"/>
      <c r="G120" s="49"/>
      <c r="H120" s="49"/>
      <c r="I120" s="49"/>
      <c r="J120" s="49" t="s">
        <v>132</v>
      </c>
      <c r="K120" s="49"/>
      <c r="L120" s="49"/>
    </row>
    <row r="121" spans="1:12">
      <c r="A121" s="8" t="str">
        <f>rekenmodel!A58</f>
        <v>Rentevoordeel personeelslening (niet  eigen woning, (elektrische) fiets/elektrische scooter)</v>
      </c>
      <c r="B121" s="30">
        <v>0</v>
      </c>
      <c r="C121" s="49" t="s">
        <v>132</v>
      </c>
      <c r="D121" s="49"/>
      <c r="E121" s="49"/>
      <c r="F121" s="49"/>
      <c r="G121" s="49"/>
      <c r="H121" s="49"/>
      <c r="I121" s="49"/>
      <c r="J121" s="49"/>
      <c r="K121" s="49"/>
      <c r="L121" s="49"/>
    </row>
    <row r="122" spans="1:12">
      <c r="A122" s="8" t="str">
        <f>rekenmodel!A99</f>
        <v>Rentevoordeel personeelslening (elektrische) fiets of elektrische scooter</v>
      </c>
      <c r="B122" s="30">
        <v>0</v>
      </c>
      <c r="C122" s="49"/>
      <c r="D122" s="49" t="s">
        <v>132</v>
      </c>
      <c r="E122" s="49"/>
      <c r="F122" s="49"/>
      <c r="G122" s="49"/>
      <c r="H122" s="49"/>
      <c r="I122" s="49"/>
      <c r="J122" s="49"/>
      <c r="K122" s="49"/>
      <c r="L122" s="49"/>
    </row>
    <row r="123" spans="1:12">
      <c r="A123" s="8" t="str">
        <f>rekenmodel!A223</f>
        <v>Rentevoordeel personeelslening (eigen woning)</v>
      </c>
      <c r="B123" s="30">
        <v>0</v>
      </c>
      <c r="C123" s="49"/>
      <c r="D123" s="49"/>
      <c r="E123" s="49"/>
      <c r="F123" s="49"/>
      <c r="G123" s="49"/>
      <c r="H123" s="49"/>
      <c r="I123" s="49" t="s">
        <v>132</v>
      </c>
      <c r="J123" s="49"/>
      <c r="K123" s="49"/>
      <c r="L123" s="49"/>
    </row>
    <row r="124" spans="1:12">
      <c r="A124" s="8" t="str">
        <f>rekenmodel!A59</f>
        <v>Aantal dagen huisvesting en inwoning (incl. energie, water, bewassing) niet ter vervulling dienstbetrekking</v>
      </c>
      <c r="B124" s="31">
        <v>0</v>
      </c>
      <c r="C124" s="49" t="s">
        <v>132</v>
      </c>
      <c r="D124" s="49"/>
      <c r="E124" s="49"/>
      <c r="F124" s="49"/>
      <c r="G124" s="49"/>
      <c r="H124" s="49"/>
      <c r="I124" s="49"/>
      <c r="J124" s="49"/>
      <c r="K124" s="49"/>
      <c r="L124" s="49"/>
    </row>
    <row r="125" spans="1:12">
      <c r="A125" s="8" t="str">
        <f>rekenmodel!A100</f>
        <v>Huisvesting en inwoning (incl. energie,water, bewassing) ter vervulling dienstbetrekking</v>
      </c>
      <c r="B125" s="30">
        <v>0</v>
      </c>
      <c r="C125" s="49"/>
      <c r="D125" s="49" t="s">
        <v>132</v>
      </c>
      <c r="E125" s="49"/>
      <c r="F125" s="49"/>
      <c r="G125" s="49"/>
      <c r="H125" s="49"/>
      <c r="I125" s="49"/>
      <c r="J125" s="49"/>
      <c r="K125" s="49"/>
      <c r="L125" s="49"/>
    </row>
    <row r="126" spans="1:12">
      <c r="A126" s="8" t="str">
        <f>rekenmodel!A217</f>
        <v>Genot dienstwoning</v>
      </c>
      <c r="B126" s="33">
        <v>0</v>
      </c>
      <c r="C126" s="49"/>
      <c r="D126" s="49"/>
      <c r="E126" s="49"/>
      <c r="F126" s="49"/>
      <c r="G126" s="49"/>
      <c r="H126" s="49"/>
      <c r="I126" s="49" t="s">
        <v>132</v>
      </c>
      <c r="J126" s="49"/>
      <c r="K126" s="49"/>
      <c r="L126" s="49"/>
    </row>
    <row r="127" spans="1:12">
      <c r="A127" s="8" t="str">
        <f>rekenmodel!A61</f>
        <v>Aantal uren kinderopvang door inhoudingsplichtige op werkplek waarvoor recht op kinderopvangtoeslag (dagopvang)</v>
      </c>
      <c r="B127" s="31">
        <v>0</v>
      </c>
      <c r="C127" s="49" t="s">
        <v>132</v>
      </c>
      <c r="D127" s="49"/>
      <c r="E127" s="49"/>
      <c r="F127" s="49"/>
      <c r="G127" s="49"/>
      <c r="H127" s="49"/>
      <c r="I127" s="49"/>
      <c r="J127" s="49"/>
      <c r="K127" s="49"/>
      <c r="L127" s="49"/>
    </row>
    <row r="128" spans="1:12">
      <c r="A128" s="8" t="str">
        <f>rekenmodel!A62</f>
        <v>Aantal uren kinderopvang door inhoudingsplichtige op werkplek waarvoor recht op kinderopvangtoeslag (bso)</v>
      </c>
      <c r="B128" s="31">
        <v>0</v>
      </c>
      <c r="C128" s="49" t="s">
        <v>132</v>
      </c>
      <c r="D128" s="49"/>
      <c r="E128" s="49"/>
      <c r="F128" s="49"/>
      <c r="G128" s="49"/>
      <c r="H128" s="49"/>
      <c r="I128" s="49"/>
      <c r="J128" s="49"/>
      <c r="K128" s="49"/>
      <c r="L128" s="49"/>
    </row>
    <row r="129" spans="1:12">
      <c r="A129" s="8" t="str">
        <f>rekenmodel!A63</f>
        <v>Eigen bijdrage werknemers voor kinderopvang op werkplek (dagopvang)</v>
      </c>
      <c r="B129" s="30">
        <v>0</v>
      </c>
      <c r="C129" s="49" t="s">
        <v>132</v>
      </c>
      <c r="D129" s="49"/>
      <c r="E129" s="49"/>
      <c r="F129" s="49"/>
      <c r="G129" s="49"/>
      <c r="H129" s="49"/>
      <c r="I129" s="49"/>
      <c r="J129" s="49"/>
      <c r="K129" s="49"/>
      <c r="L129" s="49"/>
    </row>
    <row r="130" spans="1:12">
      <c r="A130" s="8" t="str">
        <f>rekenmodel!A64</f>
        <v>Eigen bijdrage werknemers voor kinderopvang op werkplek (bso)</v>
      </c>
      <c r="B130" s="30">
        <v>0</v>
      </c>
      <c r="C130" s="49" t="s">
        <v>132</v>
      </c>
      <c r="D130" s="49"/>
      <c r="E130" s="49"/>
      <c r="F130" s="49"/>
      <c r="G130" s="49"/>
      <c r="H130" s="49"/>
      <c r="I130" s="49"/>
      <c r="J130" s="49"/>
      <c r="K130" s="49"/>
      <c r="L130" s="49"/>
    </row>
    <row r="131" spans="1:12">
      <c r="A131" s="8" t="str">
        <f>rekenmodel!A65</f>
        <v>Kinderopvang buiten de werkplek (factuurwaarde incl. btw of WEV)</v>
      </c>
      <c r="B131" s="30">
        <v>0</v>
      </c>
      <c r="C131" s="49" t="s">
        <v>132</v>
      </c>
      <c r="D131" s="49"/>
      <c r="E131" s="49"/>
      <c r="F131" s="49"/>
      <c r="G131" s="49"/>
      <c r="H131" s="49"/>
      <c r="I131" s="49"/>
      <c r="J131" s="49"/>
      <c r="K131" s="49"/>
      <c r="L131" s="49"/>
    </row>
    <row r="132" spans="1:12">
      <c r="A132" s="8" t="str">
        <f>rekenmodel!A66</f>
        <v>Eigen bijdrage werknemers voor kinderopvang buiten de werkplek</v>
      </c>
      <c r="B132" s="30">
        <v>0</v>
      </c>
      <c r="C132" s="49" t="s">
        <v>132</v>
      </c>
      <c r="D132" s="49"/>
      <c r="E132" s="49"/>
      <c r="F132" s="49"/>
      <c r="G132" s="49"/>
      <c r="H132" s="49"/>
      <c r="I132" s="49"/>
      <c r="J132" s="49"/>
      <c r="K132" s="49"/>
      <c r="L132" s="49"/>
    </row>
    <row r="133" spans="1:12">
      <c r="A133" s="8" t="str">
        <f>rekenmodel!A220</f>
        <v>Vergoedingen en verstrekkingen ter zake van misdrijven</v>
      </c>
      <c r="B133" s="33">
        <v>0</v>
      </c>
      <c r="C133" s="49"/>
      <c r="D133" s="49"/>
      <c r="E133" s="49"/>
      <c r="F133" s="49"/>
      <c r="G133" s="49"/>
      <c r="H133" s="49"/>
      <c r="I133" s="49" t="s">
        <v>132</v>
      </c>
      <c r="J133" s="49"/>
      <c r="K133" s="49"/>
      <c r="L133" s="49"/>
    </row>
    <row r="134" spans="1:12">
      <c r="A134" s="8" t="str">
        <f>rekenmodel!A221</f>
        <v>Vergoedingen en verstrekkingen ter zake van wapens en munitie</v>
      </c>
      <c r="B134" s="33">
        <v>0</v>
      </c>
      <c r="C134" s="49"/>
      <c r="D134" s="49"/>
      <c r="E134" s="49"/>
      <c r="F134" s="49"/>
      <c r="G134" s="49"/>
      <c r="H134" s="49"/>
      <c r="I134" s="49" t="s">
        <v>132</v>
      </c>
      <c r="J134" s="49"/>
      <c r="K134" s="49"/>
      <c r="L134" s="49"/>
    </row>
    <row r="135" spans="1:12">
      <c r="A135" s="8" t="str">
        <f>rekenmodel!A222</f>
        <v>Vergoedingen en verstrekkingen ter zake van agressieve dieren</v>
      </c>
      <c r="B135" s="33">
        <v>0</v>
      </c>
      <c r="C135" s="49"/>
      <c r="D135" s="49"/>
      <c r="E135" s="49"/>
      <c r="F135" s="49"/>
      <c r="G135" s="49"/>
      <c r="H135" s="49"/>
      <c r="I135" s="49" t="s">
        <v>132</v>
      </c>
      <c r="J135" s="49"/>
      <c r="K135" s="49"/>
      <c r="L135" s="49"/>
    </row>
    <row r="136" spans="1:12">
      <c r="A136" s="8" t="str">
        <f>rekenmodel!A167</f>
        <v>Vergoeding kosten Verklaring Omtrent Gedrag</v>
      </c>
      <c r="B136" s="30">
        <v>0</v>
      </c>
      <c r="C136" s="49"/>
      <c r="D136" s="49"/>
      <c r="E136" s="49" t="s">
        <v>132</v>
      </c>
      <c r="F136" s="49"/>
      <c r="G136" s="49"/>
      <c r="H136" s="49"/>
      <c r="I136" s="49"/>
      <c r="J136" s="49"/>
      <c r="K136" s="49"/>
      <c r="L136" s="49"/>
    </row>
    <row r="137" spans="1:12">
      <c r="A137" s="8"/>
      <c r="B137" s="46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spans="1:12">
      <c r="A138" s="55" t="s">
        <v>101</v>
      </c>
      <c r="B138" s="46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spans="1:12">
      <c r="A139" s="56" t="s">
        <v>141</v>
      </c>
      <c r="B139" s="30">
        <v>0</v>
      </c>
      <c r="C139" s="49" t="s">
        <v>132</v>
      </c>
      <c r="D139" s="49"/>
      <c r="E139" s="49"/>
      <c r="F139" s="49"/>
      <c r="G139" s="49"/>
      <c r="H139" s="49"/>
      <c r="I139" s="49"/>
      <c r="J139" s="49"/>
      <c r="K139" s="49"/>
      <c r="L139" s="49"/>
    </row>
    <row r="140" spans="1:12">
      <c r="A140" s="53" t="s">
        <v>141</v>
      </c>
      <c r="B140" s="30">
        <v>0</v>
      </c>
      <c r="C140" s="49" t="s">
        <v>132</v>
      </c>
      <c r="D140" s="49"/>
      <c r="E140" s="49"/>
      <c r="F140" s="49"/>
      <c r="G140" s="49"/>
      <c r="H140" s="49"/>
      <c r="I140" s="49"/>
      <c r="J140" s="49"/>
      <c r="K140" s="49"/>
      <c r="L140" s="49"/>
    </row>
    <row r="141" spans="1:12">
      <c r="A141" s="53" t="s">
        <v>141</v>
      </c>
      <c r="B141" s="30">
        <v>0</v>
      </c>
      <c r="C141" s="49" t="s">
        <v>132</v>
      </c>
      <c r="D141" s="49"/>
      <c r="E141" s="49"/>
      <c r="F141" s="49"/>
      <c r="G141" s="49"/>
      <c r="H141" s="49"/>
      <c r="I141" s="49"/>
      <c r="J141" s="49"/>
      <c r="K141" s="49"/>
      <c r="L141" s="49"/>
    </row>
    <row r="142" spans="1:12">
      <c r="A142" s="53" t="s">
        <v>142</v>
      </c>
      <c r="B142" s="30">
        <v>0</v>
      </c>
      <c r="C142" s="49"/>
      <c r="D142" s="49" t="s">
        <v>132</v>
      </c>
      <c r="E142" s="49"/>
      <c r="F142" s="49"/>
      <c r="G142" s="49"/>
      <c r="H142" s="49"/>
      <c r="I142" s="49"/>
      <c r="J142" s="49"/>
      <c r="K142" s="49"/>
      <c r="L142" s="49"/>
    </row>
    <row r="143" spans="1:12">
      <c r="A143" s="53" t="s">
        <v>142</v>
      </c>
      <c r="B143" s="30">
        <v>0</v>
      </c>
      <c r="C143" s="49"/>
      <c r="D143" s="49" t="s">
        <v>132</v>
      </c>
      <c r="E143" s="49"/>
      <c r="F143" s="49"/>
      <c r="G143" s="49"/>
      <c r="H143" s="49"/>
      <c r="I143" s="49"/>
      <c r="J143" s="49"/>
      <c r="K143" s="49"/>
      <c r="L143" s="49"/>
    </row>
    <row r="144" spans="1:12">
      <c r="A144" s="53" t="s">
        <v>142</v>
      </c>
      <c r="B144" s="30">
        <v>0</v>
      </c>
      <c r="C144" s="49"/>
      <c r="D144" s="49" t="s">
        <v>132</v>
      </c>
      <c r="E144" s="49"/>
      <c r="F144" s="49"/>
      <c r="G144" s="49"/>
      <c r="H144" s="49"/>
      <c r="I144" s="49"/>
      <c r="J144" s="49"/>
      <c r="K144" s="49"/>
      <c r="L144" s="49"/>
    </row>
    <row r="145" spans="1:12">
      <c r="A145" s="53" t="s">
        <v>143</v>
      </c>
      <c r="B145" s="33">
        <v>0</v>
      </c>
      <c r="C145" s="49"/>
      <c r="D145" s="49"/>
      <c r="E145" s="49" t="s">
        <v>132</v>
      </c>
      <c r="F145" s="49"/>
      <c r="G145" s="49"/>
      <c r="H145" s="49"/>
      <c r="I145" s="49"/>
      <c r="J145" s="49"/>
      <c r="K145" s="49"/>
      <c r="L145" s="49"/>
    </row>
    <row r="146" spans="1:12">
      <c r="A146" s="53" t="s">
        <v>143</v>
      </c>
      <c r="B146" s="33">
        <v>0</v>
      </c>
      <c r="C146" s="49"/>
      <c r="D146" s="49"/>
      <c r="E146" s="49" t="s">
        <v>132</v>
      </c>
      <c r="F146" s="49"/>
      <c r="G146" s="49"/>
      <c r="H146" s="49"/>
      <c r="I146" s="49"/>
      <c r="J146" s="49"/>
      <c r="K146" s="49"/>
      <c r="L146" s="49"/>
    </row>
    <row r="147" spans="1:12">
      <c r="A147" s="53" t="s">
        <v>143</v>
      </c>
      <c r="B147" s="33">
        <v>0</v>
      </c>
      <c r="C147" s="49"/>
      <c r="D147" s="49"/>
      <c r="E147" s="49" t="s">
        <v>132</v>
      </c>
      <c r="F147" s="49"/>
      <c r="G147" s="49"/>
      <c r="H147" s="49"/>
      <c r="I147" s="49"/>
      <c r="J147" s="49"/>
      <c r="K147" s="49"/>
      <c r="L147" s="49"/>
    </row>
    <row r="148" spans="1:12">
      <c r="A148" s="53" t="s">
        <v>144</v>
      </c>
      <c r="B148" s="30">
        <v>0</v>
      </c>
      <c r="C148" s="49"/>
      <c r="D148" s="49"/>
      <c r="E148" s="49"/>
      <c r="F148" s="49" t="s">
        <v>132</v>
      </c>
      <c r="G148" s="49"/>
      <c r="H148" s="49"/>
      <c r="I148" s="49"/>
      <c r="J148" s="49"/>
      <c r="K148" s="49"/>
      <c r="L148" s="49"/>
    </row>
    <row r="149" spans="1:12">
      <c r="A149" s="53" t="s">
        <v>144</v>
      </c>
      <c r="B149" s="30">
        <v>0</v>
      </c>
      <c r="C149" s="49"/>
      <c r="D149" s="49"/>
      <c r="E149" s="49"/>
      <c r="F149" s="49" t="s">
        <v>132</v>
      </c>
      <c r="G149" s="49"/>
      <c r="H149" s="49"/>
      <c r="I149" s="49"/>
      <c r="J149" s="49"/>
      <c r="K149" s="49"/>
      <c r="L149" s="49"/>
    </row>
    <row r="150" spans="1:12">
      <c r="A150" s="53" t="s">
        <v>144</v>
      </c>
      <c r="B150" s="30">
        <v>0</v>
      </c>
      <c r="C150" s="49"/>
      <c r="D150" s="49"/>
      <c r="E150" s="49"/>
      <c r="F150" s="49" t="s">
        <v>132</v>
      </c>
      <c r="G150" s="49"/>
      <c r="H150" s="49"/>
      <c r="I150" s="49"/>
      <c r="J150" s="49"/>
      <c r="K150" s="49"/>
      <c r="L150" s="49"/>
    </row>
    <row r="151" spans="1:12">
      <c r="A151" s="53" t="s">
        <v>145</v>
      </c>
      <c r="B151" s="30">
        <v>0</v>
      </c>
      <c r="C151" s="49"/>
      <c r="D151" s="49"/>
      <c r="E151" s="49"/>
      <c r="F151" s="49"/>
      <c r="G151" s="49" t="s">
        <v>132</v>
      </c>
      <c r="H151" s="49"/>
      <c r="I151" s="49"/>
      <c r="J151" s="49"/>
      <c r="K151" s="49"/>
      <c r="L151" s="49"/>
    </row>
    <row r="152" spans="1:12">
      <c r="A152" s="53" t="s">
        <v>145</v>
      </c>
      <c r="B152" s="30">
        <v>0</v>
      </c>
      <c r="C152" s="49"/>
      <c r="D152" s="49"/>
      <c r="E152" s="49"/>
      <c r="F152" s="49"/>
      <c r="G152" s="49" t="s">
        <v>132</v>
      </c>
      <c r="H152" s="49"/>
      <c r="I152" s="49"/>
      <c r="J152" s="49"/>
      <c r="K152" s="49"/>
      <c r="L152" s="49"/>
    </row>
    <row r="153" spans="1:12">
      <c r="A153" s="53" t="s">
        <v>145</v>
      </c>
      <c r="B153" s="30">
        <v>0</v>
      </c>
      <c r="C153" s="49"/>
      <c r="D153" s="49"/>
      <c r="E153" s="49"/>
      <c r="F153" s="49"/>
      <c r="G153" s="49" t="s">
        <v>132</v>
      </c>
      <c r="H153" s="49"/>
      <c r="I153" s="49"/>
      <c r="J153" s="49"/>
      <c r="K153" s="49"/>
      <c r="L153" s="49"/>
    </row>
    <row r="154" spans="1:12">
      <c r="A154" s="53" t="s">
        <v>146</v>
      </c>
      <c r="B154" s="33">
        <v>0</v>
      </c>
      <c r="C154" s="49"/>
      <c r="D154" s="49"/>
      <c r="E154" s="49"/>
      <c r="F154" s="49"/>
      <c r="G154" s="49"/>
      <c r="H154" s="50" t="s">
        <v>132</v>
      </c>
      <c r="I154" s="49"/>
      <c r="J154" s="49"/>
      <c r="K154" s="49"/>
      <c r="L154" s="49"/>
    </row>
    <row r="155" spans="1:12">
      <c r="A155" s="53" t="s">
        <v>146</v>
      </c>
      <c r="B155" s="33">
        <v>0</v>
      </c>
      <c r="C155" s="49"/>
      <c r="D155" s="49"/>
      <c r="E155" s="49"/>
      <c r="F155" s="49"/>
      <c r="G155" s="49"/>
      <c r="H155" s="50" t="s">
        <v>132</v>
      </c>
      <c r="I155" s="49"/>
      <c r="J155" s="49"/>
      <c r="K155" s="49"/>
      <c r="L155" s="49"/>
    </row>
    <row r="156" spans="1:12">
      <c r="A156" s="53" t="s">
        <v>146</v>
      </c>
      <c r="B156" s="33">
        <v>0</v>
      </c>
      <c r="C156" s="49"/>
      <c r="D156" s="49"/>
      <c r="E156" s="49"/>
      <c r="F156" s="49"/>
      <c r="G156" s="49"/>
      <c r="H156" s="50" t="s">
        <v>132</v>
      </c>
      <c r="I156" s="49"/>
      <c r="J156" s="49"/>
      <c r="K156" s="49"/>
      <c r="L156" s="49"/>
    </row>
  </sheetData>
  <sheetProtection algorithmName="SHA-512" hashValue="tZCjkjDjBClEoIr91sUMFmydqznGZ75KjxP3NhqTO2mq8ouCN7BMawWZK8fVQm7OS8vMX8VNljwOO71ApYhQhg==" saltValue="zQDTzmDYdu4pvhW5ljtyXg==" spinCount="100000" sheet="1"/>
  <customSheetViews>
    <customSheetView guid="{E9966EEB-7B97-4EE7-92F7-FF2151D00856}" topLeftCell="A121">
      <selection activeCell="A98" sqref="A98"/>
      <pageMargins left="0.19685039370078741" right="0.19685039370078741" top="0.19685039370078741" bottom="0.19685039370078741" header="0.31496062992125984" footer="0.31496062992125984"/>
      <printOptions gridLines="1"/>
      <pageSetup paperSize="9" scale="75" orientation="landscape" verticalDpi="0" r:id="rId1"/>
    </customSheetView>
  </customSheetViews>
  <printOptions gridLines="1"/>
  <pageMargins left="0.19685039370078741" right="0.19685039370078741" top="0.19685039370078741" bottom="0.19685039370078741" header="0.31496062992125984" footer="0.31496062992125984"/>
  <pageSetup paperSize="9" scale="75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9"/>
  <sheetViews>
    <sheetView tabSelected="1" zoomScaleNormal="100" workbookViewId="0">
      <selection activeCell="B69" sqref="B69"/>
    </sheetView>
  </sheetViews>
  <sheetFormatPr defaultColWidth="9.140625" defaultRowHeight="12.75"/>
  <cols>
    <col min="1" max="1" width="114.42578125" style="3" bestFit="1" customWidth="1"/>
    <col min="2" max="2" width="20.7109375" style="3" customWidth="1"/>
    <col min="3" max="3" width="89.42578125" style="3" customWidth="1"/>
    <col min="4" max="4" width="20.7109375" style="2" customWidth="1"/>
    <col min="5" max="7" width="20.7109375" style="8" customWidth="1"/>
    <col min="8" max="15" width="9.140625" style="8"/>
    <col min="16" max="16384" width="9.140625" style="2"/>
  </cols>
  <sheetData>
    <row r="1" spans="1:4" ht="18.75" thickBot="1">
      <c r="A1" s="40" t="s">
        <v>190</v>
      </c>
      <c r="B1" s="8"/>
      <c r="C1" s="34"/>
    </row>
    <row r="2" spans="1:4" ht="13.5" thickBot="1">
      <c r="A2" s="12" t="s">
        <v>6</v>
      </c>
      <c r="B2" s="68">
        <f>Invulblad!B2</f>
        <v>0</v>
      </c>
      <c r="C2" s="34"/>
      <c r="D2" s="13" t="s">
        <v>4</v>
      </c>
    </row>
    <row r="3" spans="1:4">
      <c r="A3" s="12" t="s">
        <v>131</v>
      </c>
      <c r="B3" s="14">
        <f>IF(B2&lt;=400000,B2*1.7%,(B2*1.18%)+(0.52%*400000))</f>
        <v>0</v>
      </c>
      <c r="C3" s="58" t="s">
        <v>191</v>
      </c>
      <c r="D3" s="10"/>
    </row>
    <row r="4" spans="1:4">
      <c r="A4" s="12" t="s">
        <v>76</v>
      </c>
      <c r="B4" s="18">
        <f>B75</f>
        <v>0</v>
      </c>
      <c r="C4" s="35"/>
    </row>
    <row r="5" spans="1:4">
      <c r="A5" s="12" t="str">
        <f>IF(B4-B3&gt;0,"Overschrijding vrije ruimte","Vrije ruimte nog beschikbaar")</f>
        <v>Vrije ruimte nog beschikbaar</v>
      </c>
      <c r="B5" s="19">
        <f>IF(B4-B3&lt;0,B3-B4,B4-B3)</f>
        <v>0</v>
      </c>
      <c r="C5" s="35"/>
    </row>
    <row r="6" spans="1:4">
      <c r="A6" s="12"/>
      <c r="B6" s="20"/>
      <c r="C6" s="35"/>
    </row>
    <row r="7" spans="1:4">
      <c r="A7" s="5" t="s">
        <v>5</v>
      </c>
      <c r="B7" s="59">
        <f>IF((B4-B3)*80%&lt;0,0,B5*80%)</f>
        <v>0</v>
      </c>
      <c r="C7" s="36">
        <v>0.8</v>
      </c>
    </row>
    <row r="8" spans="1:4">
      <c r="B8" s="22"/>
      <c r="C8" s="37"/>
    </row>
    <row r="9" spans="1:4">
      <c r="B9" s="22"/>
      <c r="C9" s="37"/>
    </row>
    <row r="10" spans="1:4" ht="15.75">
      <c r="A10" s="6" t="s">
        <v>0</v>
      </c>
      <c r="B10" s="22"/>
      <c r="C10" s="34"/>
    </row>
    <row r="11" spans="1:4">
      <c r="B11" s="23"/>
      <c r="C11" s="38"/>
    </row>
    <row r="12" spans="1:4">
      <c r="A12" s="7" t="s">
        <v>74</v>
      </c>
      <c r="B12" s="22"/>
      <c r="C12" s="34"/>
    </row>
    <row r="13" spans="1:4">
      <c r="A13" s="7"/>
      <c r="B13" s="22"/>
      <c r="C13" s="34"/>
    </row>
    <row r="14" spans="1:4">
      <c r="A14" s="9" t="s">
        <v>8</v>
      </c>
      <c r="B14" s="22"/>
      <c r="C14" s="34"/>
    </row>
    <row r="15" spans="1:4">
      <c r="A15" s="3" t="s">
        <v>99</v>
      </c>
      <c r="B15" s="57">
        <f>Invulblad!B6</f>
        <v>0</v>
      </c>
      <c r="C15" s="34"/>
    </row>
    <row r="16" spans="1:4">
      <c r="A16" s="3" t="s">
        <v>77</v>
      </c>
      <c r="B16" s="69">
        <f>Invulblad!B7</f>
        <v>0</v>
      </c>
      <c r="C16" s="34"/>
    </row>
    <row r="17" spans="1:3">
      <c r="A17" s="3" t="s">
        <v>78</v>
      </c>
      <c r="B17" s="30">
        <f>Invulblad!B8</f>
        <v>0</v>
      </c>
      <c r="C17" s="34"/>
    </row>
    <row r="18" spans="1:3">
      <c r="A18" s="3" t="s">
        <v>79</v>
      </c>
      <c r="B18" s="60">
        <f>IF(3.35*$B$16-$B$17&gt;0,3.35*$B$16-$B$17,0)</f>
        <v>0</v>
      </c>
      <c r="C18" s="34"/>
    </row>
    <row r="19" spans="1:3">
      <c r="A19" s="3" t="s">
        <v>12</v>
      </c>
      <c r="B19" s="30">
        <f>Invulblad!B11</f>
        <v>0</v>
      </c>
      <c r="C19" s="34"/>
    </row>
    <row r="20" spans="1:3">
      <c r="B20" s="46"/>
      <c r="C20" s="34"/>
    </row>
    <row r="21" spans="1:3">
      <c r="A21" s="9" t="s">
        <v>87</v>
      </c>
      <c r="B21" s="16"/>
      <c r="C21" s="34"/>
    </row>
    <row r="22" spans="1:3">
      <c r="A22" s="3" t="s">
        <v>198</v>
      </c>
      <c r="B22" s="60">
        <f>Invulblad!B18</f>
        <v>0</v>
      </c>
      <c r="C22" s="35" t="s">
        <v>4</v>
      </c>
    </row>
    <row r="23" spans="1:3">
      <c r="A23" s="3" t="s">
        <v>170</v>
      </c>
      <c r="B23" s="60">
        <f>Invulblad!B21</f>
        <v>0</v>
      </c>
      <c r="C23" s="34"/>
    </row>
    <row r="24" spans="1:3">
      <c r="A24" s="3" t="s">
        <v>171</v>
      </c>
      <c r="B24" s="60">
        <f>Invulblad!B24</f>
        <v>0</v>
      </c>
      <c r="C24" s="34"/>
    </row>
    <row r="25" spans="1:3">
      <c r="A25" s="3" t="s">
        <v>172</v>
      </c>
      <c r="B25" s="60">
        <f>Invulblad!B27</f>
        <v>0</v>
      </c>
      <c r="C25" s="34"/>
    </row>
    <row r="26" spans="1:3">
      <c r="A26" s="3" t="s">
        <v>173</v>
      </c>
      <c r="B26" s="60">
        <f>Invulblad!B30</f>
        <v>0</v>
      </c>
      <c r="C26" s="34"/>
    </row>
    <row r="27" spans="1:3">
      <c r="A27" s="3" t="s">
        <v>174</v>
      </c>
      <c r="B27" s="60">
        <f>Invulblad!B33</f>
        <v>0</v>
      </c>
      <c r="C27" s="34"/>
    </row>
    <row r="28" spans="1:3">
      <c r="A28" s="3" t="s">
        <v>88</v>
      </c>
      <c r="B28" s="60">
        <f>Invulblad!B35</f>
        <v>0</v>
      </c>
      <c r="C28" s="34"/>
    </row>
    <row r="29" spans="1:3">
      <c r="A29" s="8" t="s">
        <v>196</v>
      </c>
      <c r="B29" s="60">
        <f>Invulblad!B39</f>
        <v>0</v>
      </c>
      <c r="C29" s="34"/>
    </row>
    <row r="30" spans="1:3">
      <c r="B30" s="16"/>
      <c r="C30" s="34"/>
    </row>
    <row r="31" spans="1:3">
      <c r="A31" s="9" t="s">
        <v>14</v>
      </c>
      <c r="B31" s="15" t="s">
        <v>4</v>
      </c>
      <c r="C31" s="34"/>
    </row>
    <row r="32" spans="1:3">
      <c r="A32" s="3" t="s">
        <v>89</v>
      </c>
      <c r="B32" s="60">
        <f>Invulblad!B43</f>
        <v>0</v>
      </c>
      <c r="C32" s="34"/>
    </row>
    <row r="33" spans="1:3">
      <c r="A33" s="3" t="s">
        <v>124</v>
      </c>
      <c r="B33" s="60">
        <f>Invulblad!B45</f>
        <v>0</v>
      </c>
      <c r="C33" s="34"/>
    </row>
    <row r="34" spans="1:3">
      <c r="A34" s="2" t="s">
        <v>36</v>
      </c>
      <c r="B34" s="60">
        <f>Invulblad!B48</f>
        <v>0</v>
      </c>
      <c r="C34" s="34"/>
    </row>
    <row r="35" spans="1:3">
      <c r="B35" s="16"/>
      <c r="C35" s="34"/>
    </row>
    <row r="36" spans="1:3">
      <c r="A36" s="9" t="s">
        <v>147</v>
      </c>
      <c r="B36" s="16"/>
      <c r="C36" s="34"/>
    </row>
    <row r="37" spans="1:3">
      <c r="A37" s="2" t="s">
        <v>153</v>
      </c>
      <c r="B37" s="60">
        <f>Invulblad!B57</f>
        <v>0</v>
      </c>
      <c r="C37" s="34" t="s">
        <v>4</v>
      </c>
    </row>
    <row r="38" spans="1:3">
      <c r="A38" s="2" t="s">
        <v>154</v>
      </c>
      <c r="B38" s="60">
        <f>Invulblad!B59</f>
        <v>0</v>
      </c>
      <c r="C38" s="34" t="s">
        <v>4</v>
      </c>
    </row>
    <row r="39" spans="1:3">
      <c r="A39" s="2" t="s">
        <v>23</v>
      </c>
      <c r="B39" s="60">
        <f>Invulblad!B61</f>
        <v>0</v>
      </c>
      <c r="C39" s="34"/>
    </row>
    <row r="40" spans="1:3">
      <c r="A40" s="2" t="s">
        <v>161</v>
      </c>
      <c r="B40" s="60">
        <f>Invulblad!B64</f>
        <v>0</v>
      </c>
      <c r="C40" s="34"/>
    </row>
    <row r="41" spans="1:3">
      <c r="A41" s="2"/>
      <c r="B41" s="15"/>
      <c r="C41" s="34"/>
    </row>
    <row r="42" spans="1:3">
      <c r="B42" s="15"/>
      <c r="C42" s="34"/>
    </row>
    <row r="43" spans="1:3">
      <c r="A43" s="9" t="s">
        <v>24</v>
      </c>
      <c r="B43" s="15"/>
      <c r="C43" s="34"/>
    </row>
    <row r="44" spans="1:3">
      <c r="A44" s="3" t="s">
        <v>50</v>
      </c>
      <c r="B44" s="60">
        <f>IF($B$157&gt;$B$158*7750,$B$157-$B$158*7750,0)</f>
        <v>0</v>
      </c>
      <c r="C44" s="34"/>
    </row>
    <row r="45" spans="1:3">
      <c r="A45" s="2" t="s">
        <v>62</v>
      </c>
      <c r="B45" s="60">
        <f>Invulblad!B88</f>
        <v>0</v>
      </c>
      <c r="C45" s="34"/>
    </row>
    <row r="46" spans="1:3">
      <c r="A46" s="2" t="s">
        <v>91</v>
      </c>
      <c r="B46" s="60">
        <f>Invulblad!B91</f>
        <v>0</v>
      </c>
      <c r="C46" s="34"/>
    </row>
    <row r="47" spans="1:3">
      <c r="A47" s="2" t="s">
        <v>34</v>
      </c>
      <c r="B47" s="60">
        <f>Invulblad!B92</f>
        <v>0</v>
      </c>
      <c r="C47" s="34"/>
    </row>
    <row r="48" spans="1:3">
      <c r="A48" s="2" t="s">
        <v>33</v>
      </c>
      <c r="B48" s="60">
        <f>Invulblad!B93</f>
        <v>0</v>
      </c>
      <c r="C48" s="39"/>
    </row>
    <row r="49" spans="1:3">
      <c r="A49" s="2" t="s">
        <v>32</v>
      </c>
      <c r="B49" s="60">
        <f>Invulblad!B94</f>
        <v>0</v>
      </c>
      <c r="C49" s="34"/>
    </row>
    <row r="50" spans="1:3">
      <c r="A50" s="2" t="s">
        <v>1</v>
      </c>
      <c r="B50" s="60">
        <f>Invulblad!B95</f>
        <v>0</v>
      </c>
      <c r="C50" s="34"/>
    </row>
    <row r="51" spans="1:3">
      <c r="A51" s="2" t="s">
        <v>31</v>
      </c>
      <c r="B51" s="60">
        <f>Invulblad!B97</f>
        <v>0</v>
      </c>
      <c r="C51" s="34"/>
    </row>
    <row r="52" spans="1:3">
      <c r="A52" s="3" t="s">
        <v>98</v>
      </c>
      <c r="B52" s="60">
        <f>$B$161+$B$162-$B$165-$B$166</f>
        <v>0</v>
      </c>
      <c r="C52" s="34"/>
    </row>
    <row r="53" spans="1:3">
      <c r="A53" s="2" t="s">
        <v>128</v>
      </c>
      <c r="B53" s="60">
        <f>Invulblad!B99</f>
        <v>0</v>
      </c>
      <c r="C53" s="34"/>
    </row>
    <row r="54" spans="1:3">
      <c r="A54" s="2" t="s">
        <v>35</v>
      </c>
      <c r="B54" s="60">
        <f>Invulblad!B101</f>
        <v>0</v>
      </c>
      <c r="C54" s="34"/>
    </row>
    <row r="55" spans="1:3">
      <c r="A55" s="2" t="s">
        <v>39</v>
      </c>
      <c r="B55" s="60">
        <f>Invulblad!B102</f>
        <v>0</v>
      </c>
      <c r="C55" s="34" t="s">
        <v>129</v>
      </c>
    </row>
    <row r="56" spans="1:3">
      <c r="A56" s="2" t="s">
        <v>37</v>
      </c>
      <c r="B56" s="60">
        <f>Invulblad!B103</f>
        <v>0</v>
      </c>
      <c r="C56" s="34"/>
    </row>
    <row r="57" spans="1:3">
      <c r="A57" s="2" t="s">
        <v>38</v>
      </c>
      <c r="B57" s="60">
        <f>Invulblad!B104</f>
        <v>0</v>
      </c>
      <c r="C57" s="34"/>
    </row>
    <row r="58" spans="1:3">
      <c r="A58" s="2" t="s">
        <v>176</v>
      </c>
      <c r="B58" s="60">
        <f>Invulblad!B121</f>
        <v>0</v>
      </c>
      <c r="C58" s="34"/>
    </row>
    <row r="59" spans="1:3">
      <c r="A59" s="2" t="s">
        <v>164</v>
      </c>
      <c r="B59" s="69">
        <f>Invulblad!B124</f>
        <v>0</v>
      </c>
      <c r="C59" s="34"/>
    </row>
    <row r="60" spans="1:3">
      <c r="A60" s="2" t="s">
        <v>165</v>
      </c>
      <c r="B60" s="60">
        <f>$B$59*5.75</f>
        <v>0</v>
      </c>
      <c r="C60" s="34"/>
    </row>
    <row r="61" spans="1:3">
      <c r="A61" s="2" t="s">
        <v>115</v>
      </c>
      <c r="B61" s="69">
        <f>Invulblad!B127</f>
        <v>0</v>
      </c>
      <c r="C61" s="34"/>
    </row>
    <row r="62" spans="1:3">
      <c r="A62" s="2" t="s">
        <v>116</v>
      </c>
      <c r="B62" s="69">
        <f>Invulblad!B128</f>
        <v>0</v>
      </c>
      <c r="C62" s="34"/>
    </row>
    <row r="63" spans="1:3">
      <c r="A63" s="2" t="s">
        <v>119</v>
      </c>
      <c r="B63" s="60">
        <f>Invulblad!B129</f>
        <v>0</v>
      </c>
      <c r="C63" s="34"/>
    </row>
    <row r="64" spans="1:3">
      <c r="A64" s="2" t="s">
        <v>120</v>
      </c>
      <c r="B64" s="60">
        <f>Invulblad!B130</f>
        <v>0</v>
      </c>
      <c r="C64" s="34"/>
    </row>
    <row r="65" spans="1:3">
      <c r="A65" s="2" t="s">
        <v>121</v>
      </c>
      <c r="B65" s="60">
        <f>Invulblad!B131</f>
        <v>0</v>
      </c>
      <c r="C65" s="34"/>
    </row>
    <row r="66" spans="1:3">
      <c r="A66" s="2" t="s">
        <v>122</v>
      </c>
      <c r="B66" s="60">
        <f>Invulblad!B132</f>
        <v>0</v>
      </c>
      <c r="C66" s="34"/>
    </row>
    <row r="67" spans="1:3">
      <c r="A67" s="2" t="s">
        <v>117</v>
      </c>
      <c r="B67" s="60">
        <f>($B$61*8.5)-B63</f>
        <v>0</v>
      </c>
      <c r="C67" s="34"/>
    </row>
    <row r="68" spans="1:3">
      <c r="A68" s="2" t="s">
        <v>118</v>
      </c>
      <c r="B68" s="60">
        <f>($B$62*7.31)-B64</f>
        <v>0</v>
      </c>
      <c r="C68" s="34"/>
    </row>
    <row r="69" spans="1:3">
      <c r="A69" s="2" t="s">
        <v>123</v>
      </c>
      <c r="B69" s="60">
        <f>IF($B$65-$B$66&lt;0,0,$B$65-$B$66)</f>
        <v>0</v>
      </c>
      <c r="C69" s="34" t="s">
        <v>4</v>
      </c>
    </row>
    <row r="70" spans="1:3">
      <c r="A70" s="2"/>
      <c r="B70" s="16"/>
      <c r="C70" s="34" t="s">
        <v>4</v>
      </c>
    </row>
    <row r="71" spans="1:3">
      <c r="A71" s="1" t="s">
        <v>101</v>
      </c>
      <c r="B71" s="16"/>
      <c r="C71" s="34"/>
    </row>
    <row r="72" spans="1:3">
      <c r="A72" s="53" t="str">
        <f>IF(Invulblad!A139="(vrije ruimte) zelf in te vullen","...",Invulblad!A139)</f>
        <v>...</v>
      </c>
      <c r="B72" s="60">
        <f>Invulblad!B139</f>
        <v>0</v>
      </c>
      <c r="C72" s="34"/>
    </row>
    <row r="73" spans="1:3">
      <c r="A73" s="53" t="str">
        <f>IF(Invulblad!A140="(vrije ruimte) zelf in te vullen","...",Invulblad!A140)</f>
        <v>...</v>
      </c>
      <c r="B73" s="60">
        <f>Invulblad!B140</f>
        <v>0</v>
      </c>
      <c r="C73" s="34"/>
    </row>
    <row r="74" spans="1:3">
      <c r="A74" s="53" t="str">
        <f>IF(Invulblad!A141="(vrije ruimte) zelf in te vullen","...",Invulblad!A141)</f>
        <v>...</v>
      </c>
      <c r="B74" s="60">
        <f>Invulblad!B141</f>
        <v>0</v>
      </c>
      <c r="C74" s="34"/>
    </row>
    <row r="75" spans="1:3" ht="13.5" thickBot="1">
      <c r="A75" s="4" t="s">
        <v>102</v>
      </c>
      <c r="B75" s="17">
        <f>SUM(B15:B74)-$B$16-$B$17-$B$59-$B$61-$B$62-$B$63-$B$64-$B$65-$B$66</f>
        <v>0</v>
      </c>
      <c r="C75" s="34"/>
    </row>
    <row r="76" spans="1:3" ht="13.5" thickTop="1">
      <c r="A76" s="4"/>
      <c r="B76" s="41"/>
      <c r="C76" s="34"/>
    </row>
    <row r="77" spans="1:3">
      <c r="B77" s="15"/>
      <c r="C77" s="34"/>
    </row>
    <row r="78" spans="1:3">
      <c r="A78" s="7" t="s">
        <v>151</v>
      </c>
      <c r="B78" s="15"/>
      <c r="C78" s="34"/>
    </row>
    <row r="79" spans="1:3">
      <c r="A79" s="7"/>
      <c r="B79" s="15"/>
      <c r="C79" s="34"/>
    </row>
    <row r="80" spans="1:3">
      <c r="A80" s="9" t="s">
        <v>8</v>
      </c>
      <c r="B80" s="22"/>
      <c r="C80" s="34"/>
    </row>
    <row r="81" spans="1:3">
      <c r="A81" s="3" t="s">
        <v>11</v>
      </c>
      <c r="B81" s="60">
        <f>Invulblad!B5</f>
        <v>0</v>
      </c>
      <c r="C81" s="34"/>
    </row>
    <row r="82" spans="1:3">
      <c r="B82" s="16"/>
    </row>
    <row r="83" spans="1:3">
      <c r="A83" s="9" t="s">
        <v>87</v>
      </c>
      <c r="B83" s="22"/>
      <c r="C83" s="34"/>
    </row>
    <row r="84" spans="1:3">
      <c r="A84" s="3" t="s">
        <v>166</v>
      </c>
      <c r="B84" s="60">
        <f>Invulblad!B37</f>
        <v>0</v>
      </c>
      <c r="C84" s="34"/>
    </row>
    <row r="85" spans="1:3">
      <c r="A85" s="3" t="s">
        <v>13</v>
      </c>
      <c r="B85" s="60">
        <f>Invulblad!B34</f>
        <v>0</v>
      </c>
      <c r="C85" s="34"/>
    </row>
    <row r="86" spans="1:3">
      <c r="B86" s="15" t="s">
        <v>4</v>
      </c>
      <c r="C86" s="34"/>
    </row>
    <row r="87" spans="1:3">
      <c r="A87" s="9" t="s">
        <v>14</v>
      </c>
      <c r="B87" s="22"/>
      <c r="C87" s="34"/>
    </row>
    <row r="88" spans="1:3">
      <c r="A88" s="3" t="s">
        <v>17</v>
      </c>
      <c r="B88" s="60">
        <f>Invulblad!B49</f>
        <v>0</v>
      </c>
      <c r="C88" s="34"/>
    </row>
    <row r="89" spans="1:3">
      <c r="A89" s="3" t="s">
        <v>140</v>
      </c>
      <c r="B89" s="60">
        <f>Invulblad!B46</f>
        <v>0</v>
      </c>
      <c r="C89" s="34"/>
    </row>
    <row r="90" spans="1:3">
      <c r="B90" s="15"/>
      <c r="C90" s="34"/>
    </row>
    <row r="91" spans="1:3">
      <c r="A91" s="9" t="s">
        <v>147</v>
      </c>
      <c r="B91" s="22"/>
      <c r="C91" s="34"/>
    </row>
    <row r="92" spans="1:3">
      <c r="A92" s="2" t="s">
        <v>21</v>
      </c>
      <c r="B92" s="60">
        <f>Invulblad!B56</f>
        <v>0</v>
      </c>
      <c r="C92" s="34"/>
    </row>
    <row r="93" spans="1:3">
      <c r="A93" s="2" t="s">
        <v>22</v>
      </c>
      <c r="B93" s="60">
        <f>Invulblad!B58</f>
        <v>0</v>
      </c>
      <c r="C93" s="34"/>
    </row>
    <row r="94" spans="1:3">
      <c r="A94" s="2" t="s">
        <v>65</v>
      </c>
      <c r="B94" s="60">
        <f>Invulblad!B60</f>
        <v>0</v>
      </c>
      <c r="C94" s="34"/>
    </row>
    <row r="95" spans="1:3">
      <c r="A95" s="2"/>
      <c r="B95" s="15"/>
      <c r="C95" s="34"/>
    </row>
    <row r="96" spans="1:3">
      <c r="A96" s="9" t="s">
        <v>24</v>
      </c>
      <c r="B96" s="16" t="s">
        <v>4</v>
      </c>
      <c r="C96" s="34"/>
    </row>
    <row r="97" spans="1:3">
      <c r="A97" s="2" t="s">
        <v>63</v>
      </c>
      <c r="B97" s="60">
        <f>Invulblad!B87</f>
        <v>0</v>
      </c>
      <c r="C97" s="34"/>
    </row>
    <row r="98" spans="1:3">
      <c r="A98" s="2" t="s">
        <v>30</v>
      </c>
      <c r="B98" s="60">
        <f>Invulblad!B96</f>
        <v>0</v>
      </c>
      <c r="C98" s="34"/>
    </row>
    <row r="99" spans="1:3">
      <c r="A99" s="2" t="s">
        <v>175</v>
      </c>
      <c r="B99" s="60">
        <f>Invulblad!B122</f>
        <v>0</v>
      </c>
      <c r="C99" s="34"/>
    </row>
    <row r="100" spans="1:3">
      <c r="A100" s="2" t="s">
        <v>167</v>
      </c>
      <c r="B100" s="60">
        <f>Invulblad!B125</f>
        <v>0</v>
      </c>
      <c r="C100" s="34"/>
    </row>
    <row r="101" spans="1:3">
      <c r="A101" s="2"/>
      <c r="B101" s="16"/>
      <c r="C101" s="34"/>
    </row>
    <row r="102" spans="1:3">
      <c r="A102" s="1" t="s">
        <v>101</v>
      </c>
      <c r="B102" s="22"/>
      <c r="C102" s="34"/>
    </row>
    <row r="103" spans="1:3">
      <c r="A103" s="53" t="str">
        <f>IF(Invulblad!A142="(nihilwaarderingen) zelf in te vullen","…",Invulblad!A142)</f>
        <v>…</v>
      </c>
      <c r="B103" s="60">
        <f>Invulblad!B142</f>
        <v>0</v>
      </c>
      <c r="C103" s="34"/>
    </row>
    <row r="104" spans="1:3">
      <c r="A104" s="53" t="str">
        <f>IF(Invulblad!A143="(nihilwaarderingen) zelf in te vullen","…",Invulblad!A143)</f>
        <v>…</v>
      </c>
      <c r="B104" s="60">
        <f>Invulblad!B143</f>
        <v>0</v>
      </c>
      <c r="C104" s="34"/>
    </row>
    <row r="105" spans="1:3">
      <c r="A105" s="53" t="str">
        <f>IF(Invulblad!A144="(nihilwaarderingen) zelf in te vullen","…",Invulblad!A144)</f>
        <v>…</v>
      </c>
      <c r="B105" s="60">
        <f>Invulblad!B144</f>
        <v>0</v>
      </c>
      <c r="C105" s="34"/>
    </row>
    <row r="106" spans="1:3" ht="13.5" thickBot="1">
      <c r="A106" s="4" t="s">
        <v>103</v>
      </c>
      <c r="B106" s="17">
        <f>SUM(B81:B105)</f>
        <v>0</v>
      </c>
      <c r="C106" s="34"/>
    </row>
    <row r="107" spans="1:3" ht="13.5" thickTop="1">
      <c r="A107" s="4"/>
      <c r="B107" s="15"/>
      <c r="C107" s="34"/>
    </row>
    <row r="108" spans="1:3">
      <c r="B108" s="15"/>
      <c r="C108" s="34"/>
    </row>
    <row r="109" spans="1:3">
      <c r="A109" s="7" t="s">
        <v>104</v>
      </c>
      <c r="B109" s="15"/>
      <c r="C109" s="34"/>
    </row>
    <row r="110" spans="1:3">
      <c r="A110" s="9" t="s">
        <v>8</v>
      </c>
      <c r="B110" s="22"/>
      <c r="C110" s="34"/>
    </row>
    <row r="111" spans="1:3">
      <c r="A111" s="3" t="s">
        <v>9</v>
      </c>
      <c r="B111" s="60">
        <f>Invulblad!B9</f>
        <v>0</v>
      </c>
      <c r="C111" s="34"/>
    </row>
    <row r="112" spans="1:3">
      <c r="A112" s="3" t="s">
        <v>10</v>
      </c>
      <c r="B112" s="60">
        <f>Invulblad!B10</f>
        <v>0</v>
      </c>
      <c r="C112" s="34"/>
    </row>
    <row r="113" spans="1:3">
      <c r="A113" s="3" t="s">
        <v>80</v>
      </c>
      <c r="B113" s="60">
        <f>Invulblad!B12</f>
        <v>0</v>
      </c>
      <c r="C113" s="34"/>
    </row>
    <row r="114" spans="1:3">
      <c r="A114" s="3" t="s">
        <v>149</v>
      </c>
      <c r="B114" s="60">
        <f>Invulblad!B14</f>
        <v>0</v>
      </c>
      <c r="C114" s="34"/>
    </row>
    <row r="115" spans="1:3">
      <c r="B115" s="16"/>
      <c r="C115" s="34"/>
    </row>
    <row r="116" spans="1:3">
      <c r="A116" s="9" t="s">
        <v>87</v>
      </c>
      <c r="B116" s="22"/>
      <c r="C116" s="34"/>
    </row>
    <row r="117" spans="1:3">
      <c r="A117" s="3" t="s">
        <v>71</v>
      </c>
      <c r="B117" s="60">
        <f>Invulblad!B36</f>
        <v>0</v>
      </c>
      <c r="C117" s="34"/>
    </row>
    <row r="118" spans="1:3">
      <c r="A118" s="3" t="s">
        <v>155</v>
      </c>
      <c r="B118" s="60">
        <f>Invulblad!B20</f>
        <v>0</v>
      </c>
      <c r="C118" s="34"/>
    </row>
    <row r="119" spans="1:3">
      <c r="A119" s="3" t="s">
        <v>156</v>
      </c>
      <c r="B119" s="60">
        <f>Invulblad!B23</f>
        <v>0</v>
      </c>
      <c r="C119" s="34"/>
    </row>
    <row r="120" spans="1:3">
      <c r="A120" s="3" t="s">
        <v>157</v>
      </c>
      <c r="B120" s="60">
        <f>Invulblad!B26</f>
        <v>0</v>
      </c>
      <c r="C120" s="34"/>
    </row>
    <row r="121" spans="1:3">
      <c r="A121" s="3" t="s">
        <v>158</v>
      </c>
      <c r="B121" s="60">
        <f>Invulblad!B29</f>
        <v>0</v>
      </c>
      <c r="C121" s="34"/>
    </row>
    <row r="122" spans="1:3">
      <c r="A122" s="3" t="s">
        <v>159</v>
      </c>
      <c r="B122" s="60">
        <f>Invulblad!B32</f>
        <v>0</v>
      </c>
      <c r="C122" s="34"/>
    </row>
    <row r="123" spans="1:3">
      <c r="A123" s="8" t="s">
        <v>195</v>
      </c>
      <c r="B123" s="60">
        <f>Invulblad!B38</f>
        <v>0</v>
      </c>
      <c r="C123" s="34"/>
    </row>
    <row r="124" spans="1:3">
      <c r="B124" s="22"/>
      <c r="C124" s="34"/>
    </row>
    <row r="125" spans="1:3">
      <c r="A125" s="9" t="s">
        <v>14</v>
      </c>
      <c r="B125" s="22"/>
      <c r="C125" s="34"/>
    </row>
    <row r="126" spans="1:3">
      <c r="A126" s="3" t="s">
        <v>15</v>
      </c>
      <c r="B126" s="60">
        <f>Invulblad!B42</f>
        <v>0</v>
      </c>
      <c r="C126" s="34"/>
    </row>
    <row r="127" spans="1:3">
      <c r="A127" s="3" t="s">
        <v>16</v>
      </c>
      <c r="B127" s="60">
        <f>Invulblad!B50</f>
        <v>0</v>
      </c>
      <c r="C127" s="34"/>
    </row>
    <row r="128" spans="1:3">
      <c r="B128" s="15"/>
      <c r="C128" s="34"/>
    </row>
    <row r="129" spans="1:3">
      <c r="A129" s="9" t="s">
        <v>147</v>
      </c>
      <c r="B129" s="22"/>
      <c r="C129" s="34"/>
    </row>
    <row r="130" spans="1:3">
      <c r="A130" s="2" t="s">
        <v>20</v>
      </c>
      <c r="B130" s="60">
        <f>Invulblad!B54</f>
        <v>0</v>
      </c>
      <c r="C130" s="34"/>
    </row>
    <row r="131" spans="1:3">
      <c r="A131" s="2" t="s">
        <v>152</v>
      </c>
      <c r="B131" s="60">
        <f>Invulblad!B55</f>
        <v>0</v>
      </c>
      <c r="C131" s="34"/>
    </row>
    <row r="132" spans="1:3">
      <c r="A132" s="3" t="s">
        <v>160</v>
      </c>
      <c r="B132" s="60">
        <f>Invulblad!B63</f>
        <v>0</v>
      </c>
      <c r="C132" s="34"/>
    </row>
    <row r="133" spans="1:3">
      <c r="B133" s="15"/>
      <c r="C133" s="34"/>
    </row>
    <row r="134" spans="1:3">
      <c r="A134" s="9" t="s">
        <v>90</v>
      </c>
      <c r="B134" s="22"/>
      <c r="C134" s="34"/>
    </row>
    <row r="135" spans="1:3">
      <c r="A135" s="2" t="s">
        <v>18</v>
      </c>
      <c r="B135" s="60">
        <f>Invulblad!B81</f>
        <v>0</v>
      </c>
      <c r="C135" s="34"/>
    </row>
    <row r="136" spans="1:3">
      <c r="A136" s="2" t="s">
        <v>2</v>
      </c>
      <c r="B136" s="60">
        <f>Invulblad!B82</f>
        <v>0</v>
      </c>
      <c r="C136" s="34"/>
    </row>
    <row r="137" spans="1:3">
      <c r="A137" s="2" t="s">
        <v>19</v>
      </c>
      <c r="B137" s="60">
        <f>Invulblad!B83</f>
        <v>0</v>
      </c>
      <c r="C137" s="34"/>
    </row>
    <row r="138" spans="1:3">
      <c r="A138" s="2"/>
      <c r="B138" s="15"/>
      <c r="C138" s="34"/>
    </row>
    <row r="139" spans="1:3">
      <c r="A139" s="1" t="s">
        <v>25</v>
      </c>
      <c r="B139" s="22"/>
      <c r="C139" s="34"/>
    </row>
    <row r="140" spans="1:3">
      <c r="A140" s="2" t="s">
        <v>26</v>
      </c>
      <c r="B140" s="60">
        <f>Invulblad!B67</f>
        <v>0</v>
      </c>
      <c r="C140" s="34"/>
    </row>
    <row r="141" spans="1:3">
      <c r="A141" s="2" t="s">
        <v>40</v>
      </c>
      <c r="B141" s="60">
        <f>Invulblad!B68</f>
        <v>0</v>
      </c>
      <c r="C141" s="34"/>
    </row>
    <row r="142" spans="1:3">
      <c r="A142" s="2" t="s">
        <v>41</v>
      </c>
      <c r="B142" s="60">
        <f>Invulblad!B69</f>
        <v>0</v>
      </c>
      <c r="C142" s="34"/>
    </row>
    <row r="143" spans="1:3">
      <c r="A143" s="2" t="s">
        <v>42</v>
      </c>
      <c r="B143" s="60">
        <f>Invulblad!B70</f>
        <v>0</v>
      </c>
      <c r="C143" s="34"/>
    </row>
    <row r="144" spans="1:3">
      <c r="A144" s="2" t="s">
        <v>43</v>
      </c>
      <c r="B144" s="60">
        <f>Invulblad!B71</f>
        <v>0</v>
      </c>
      <c r="C144" s="34"/>
    </row>
    <row r="145" spans="1:3">
      <c r="A145" s="2" t="s">
        <v>44</v>
      </c>
      <c r="B145" s="60">
        <f>Invulblad!B72</f>
        <v>0</v>
      </c>
      <c r="C145" s="34"/>
    </row>
    <row r="146" spans="1:3">
      <c r="A146" s="2" t="s">
        <v>49</v>
      </c>
      <c r="B146" s="60">
        <f>Invulblad!B74</f>
        <v>0</v>
      </c>
      <c r="C146" s="34"/>
    </row>
    <row r="147" spans="1:3">
      <c r="A147" s="2" t="s">
        <v>45</v>
      </c>
      <c r="B147" s="60">
        <f>Invulblad!B75</f>
        <v>0</v>
      </c>
      <c r="C147" s="34"/>
    </row>
    <row r="148" spans="1:3">
      <c r="A148" s="2" t="s">
        <v>47</v>
      </c>
      <c r="B148" s="60">
        <f>Invulblad!B76</f>
        <v>0</v>
      </c>
      <c r="C148" s="34"/>
    </row>
    <row r="149" spans="1:3">
      <c r="A149" s="2" t="s">
        <v>46</v>
      </c>
      <c r="B149" s="60">
        <f>Invulblad!B77</f>
        <v>0</v>
      </c>
      <c r="C149" s="34"/>
    </row>
    <row r="150" spans="1:3">
      <c r="A150" s="3" t="s">
        <v>69</v>
      </c>
      <c r="B150" s="60">
        <f>Invulblad!B78</f>
        <v>0</v>
      </c>
      <c r="C150" s="34"/>
    </row>
    <row r="151" spans="1:3">
      <c r="B151" s="15"/>
      <c r="C151" s="34"/>
    </row>
    <row r="152" spans="1:3">
      <c r="A152" s="9" t="s">
        <v>24</v>
      </c>
      <c r="B152" s="22"/>
      <c r="C152" s="34"/>
    </row>
    <row r="153" spans="1:3">
      <c r="A153" s="2" t="s">
        <v>28</v>
      </c>
      <c r="B153" s="60">
        <f>Invulblad!B86</f>
        <v>0</v>
      </c>
      <c r="C153" s="34"/>
    </row>
    <row r="154" spans="1:3">
      <c r="A154" s="2" t="s">
        <v>162</v>
      </c>
      <c r="B154" s="60">
        <f>Invulblad!B98</f>
        <v>0</v>
      </c>
      <c r="C154" s="34"/>
    </row>
    <row r="155" spans="1:3">
      <c r="A155" s="2" t="s">
        <v>26</v>
      </c>
      <c r="B155" s="60">
        <f>Invulblad!B105</f>
        <v>0</v>
      </c>
      <c r="C155" s="34"/>
    </row>
    <row r="156" spans="1:3">
      <c r="A156" s="2" t="s">
        <v>27</v>
      </c>
      <c r="B156" s="60">
        <f>Invulblad!B106</f>
        <v>0</v>
      </c>
      <c r="C156" s="34"/>
    </row>
    <row r="157" spans="1:3">
      <c r="A157" s="2" t="s">
        <v>93</v>
      </c>
      <c r="B157" s="60">
        <f>Invulblad!B107</f>
        <v>0</v>
      </c>
      <c r="C157" s="34"/>
    </row>
    <row r="158" spans="1:3">
      <c r="A158" s="2" t="s">
        <v>94</v>
      </c>
      <c r="B158" s="60">
        <f>Invulblad!B108</f>
        <v>0</v>
      </c>
      <c r="C158" s="34"/>
    </row>
    <row r="159" spans="1:3">
      <c r="A159" s="2" t="s">
        <v>93</v>
      </c>
      <c r="B159" s="60">
        <f>IF($B$157&lt;$B$158*7750,$B$157,$B$158*7750)</f>
        <v>0</v>
      </c>
      <c r="C159" s="34"/>
    </row>
    <row r="160" spans="1:3">
      <c r="A160" s="2" t="s">
        <v>3</v>
      </c>
      <c r="B160" s="60">
        <f>Invulblad!B109</f>
        <v>0</v>
      </c>
      <c r="C160" s="34"/>
    </row>
    <row r="161" spans="1:12">
      <c r="A161" s="2" t="s">
        <v>95</v>
      </c>
      <c r="B161" s="60">
        <f>Invulblad!B110</f>
        <v>0</v>
      </c>
      <c r="C161" s="34"/>
    </row>
    <row r="162" spans="1:12" ht="25.5">
      <c r="A162" s="70" t="s">
        <v>189</v>
      </c>
      <c r="B162" s="60">
        <f>Invulblad!B111</f>
        <v>0</v>
      </c>
      <c r="C162" s="34"/>
      <c r="D162" s="2" t="s">
        <v>4</v>
      </c>
    </row>
    <row r="163" spans="1:12">
      <c r="A163" s="2" t="s">
        <v>67</v>
      </c>
      <c r="B163" s="60">
        <f>Invulblad!B112</f>
        <v>0</v>
      </c>
      <c r="C163" s="34"/>
      <c r="D163" s="2" t="s">
        <v>4</v>
      </c>
    </row>
    <row r="164" spans="1:12">
      <c r="A164" s="2" t="s">
        <v>68</v>
      </c>
      <c r="B164" s="60">
        <f>Invulblad!B113</f>
        <v>0</v>
      </c>
      <c r="C164" s="34"/>
    </row>
    <row r="165" spans="1:12">
      <c r="A165" s="2" t="s">
        <v>97</v>
      </c>
      <c r="B165" s="60">
        <f>IF($B$161*0.2&lt;=$B$164*500,$B$161*0.2,$B$164*500)</f>
        <v>0</v>
      </c>
      <c r="C165" s="34"/>
    </row>
    <row r="166" spans="1:12">
      <c r="A166" s="2" t="s">
        <v>96</v>
      </c>
      <c r="B166" s="60">
        <f>IF($B$162&lt;=$B$163*0.2,IF($B$162&lt;=$B$164*500,$B$162,$B$164*500),IF($B$163*0.2&lt;=$B$164*500,$B$163*0.2,$B$164*500))</f>
        <v>0</v>
      </c>
      <c r="C166" s="34"/>
    </row>
    <row r="167" spans="1:12" customFormat="1">
      <c r="A167" s="8" t="s">
        <v>179</v>
      </c>
      <c r="B167" s="60">
        <f>Invulblad!B136</f>
        <v>0</v>
      </c>
      <c r="C167" s="49"/>
      <c r="D167" s="49"/>
      <c r="E167" s="49" t="s">
        <v>132</v>
      </c>
      <c r="F167" s="49"/>
      <c r="G167" s="49"/>
      <c r="H167" s="49"/>
      <c r="I167" s="49"/>
      <c r="J167" s="49"/>
      <c r="K167" s="49"/>
      <c r="L167" s="49"/>
    </row>
    <row r="168" spans="1:12">
      <c r="A168" s="10"/>
      <c r="B168" s="24"/>
      <c r="C168" s="34"/>
    </row>
    <row r="169" spans="1:12">
      <c r="A169" s="1" t="s">
        <v>101</v>
      </c>
      <c r="B169" s="22"/>
      <c r="C169" s="34"/>
    </row>
    <row r="170" spans="1:12">
      <c r="A170" s="53" t="str">
        <f>IF(Invulblad!A145="(gerichte vrijstellingen) zelf in te vullen","…",Invulblad!A145)</f>
        <v>…</v>
      </c>
      <c r="B170" s="60">
        <f>Invulblad!B145</f>
        <v>0</v>
      </c>
      <c r="C170" s="34"/>
    </row>
    <row r="171" spans="1:12">
      <c r="A171" s="53" t="str">
        <f>IF(Invulblad!A146="(gerichte vrijstellingen) zelf in te vullen","…",Invulblad!A146)</f>
        <v>…</v>
      </c>
      <c r="B171" s="60">
        <f>Invulblad!B146</f>
        <v>0</v>
      </c>
      <c r="C171" s="34"/>
    </row>
    <row r="172" spans="1:12" ht="13.5" thickBot="1">
      <c r="A172" s="53" t="str">
        <f>IF(Invulblad!A147="(gerichte vrijstellingen) zelf in te vullen","…",Invulblad!A147)</f>
        <v>…</v>
      </c>
      <c r="B172" s="60">
        <f>Invulblad!B147</f>
        <v>0</v>
      </c>
      <c r="C172" s="34"/>
    </row>
    <row r="173" spans="1:12" ht="13.5" thickBot="1">
      <c r="A173" s="4" t="s">
        <v>105</v>
      </c>
      <c r="B173" s="21">
        <f>SUM(B111:B172)-$B$157-$B$158-$B$161-$B$162-$B$163-$B$164</f>
        <v>0</v>
      </c>
      <c r="C173" s="34"/>
    </row>
    <row r="174" spans="1:12">
      <c r="A174" s="4"/>
      <c r="B174" s="25"/>
      <c r="C174" s="34"/>
    </row>
    <row r="175" spans="1:12">
      <c r="A175" s="7" t="s">
        <v>66</v>
      </c>
      <c r="B175" s="25"/>
      <c r="C175" s="34"/>
    </row>
    <row r="176" spans="1:12">
      <c r="A176" s="9" t="s">
        <v>81</v>
      </c>
      <c r="B176" s="44" t="s">
        <v>4</v>
      </c>
      <c r="C176" s="34"/>
    </row>
    <row r="177" spans="1:3">
      <c r="A177" s="3" t="s">
        <v>83</v>
      </c>
      <c r="B177" s="60">
        <f>Invulblad!B19</f>
        <v>0</v>
      </c>
      <c r="C177" s="34"/>
    </row>
    <row r="178" spans="1:3">
      <c r="A178" s="3" t="s">
        <v>84</v>
      </c>
      <c r="B178" s="60">
        <f>Invulblad!B22</f>
        <v>0</v>
      </c>
      <c r="C178" s="34"/>
    </row>
    <row r="179" spans="1:3">
      <c r="A179" s="3" t="s">
        <v>85</v>
      </c>
      <c r="B179" s="60">
        <f>Invulblad!B25</f>
        <v>0</v>
      </c>
      <c r="C179" s="34"/>
    </row>
    <row r="180" spans="1:3">
      <c r="A180" s="3" t="s">
        <v>86</v>
      </c>
      <c r="B180" s="60">
        <f>Invulblad!B28</f>
        <v>0</v>
      </c>
      <c r="C180" s="34"/>
    </row>
    <row r="181" spans="1:3">
      <c r="A181" s="3" t="s">
        <v>82</v>
      </c>
      <c r="B181" s="60">
        <f>Invulblad!B31</f>
        <v>0</v>
      </c>
      <c r="C181" s="34"/>
    </row>
    <row r="182" spans="1:3">
      <c r="A182" s="3" t="s">
        <v>169</v>
      </c>
      <c r="B182" s="60">
        <f>Invulblad!B17</f>
        <v>0</v>
      </c>
      <c r="C182" s="34"/>
    </row>
    <row r="183" spans="1:3">
      <c r="B183" s="46"/>
      <c r="C183" s="34"/>
    </row>
    <row r="184" spans="1:3">
      <c r="A184" s="9" t="s">
        <v>147</v>
      </c>
      <c r="B184" s="46"/>
      <c r="C184" s="34"/>
    </row>
    <row r="185" spans="1:3">
      <c r="A185" s="3" t="s">
        <v>148</v>
      </c>
      <c r="B185" s="60">
        <f>Invulblad!B62</f>
        <v>0</v>
      </c>
      <c r="C185" s="34"/>
    </row>
    <row r="186" spans="1:3">
      <c r="A186" s="11"/>
      <c r="B186" s="26"/>
      <c r="C186" s="34"/>
    </row>
    <row r="187" spans="1:3">
      <c r="A187" s="1" t="s">
        <v>101</v>
      </c>
      <c r="B187" s="16" t="s">
        <v>4</v>
      </c>
      <c r="C187" s="34"/>
    </row>
    <row r="188" spans="1:3">
      <c r="A188" s="53" t="str">
        <f>IF(Invulblad!A148="(noodzakelijkheidscriterium) zelf in te vullen","…",Invulblad!A148)</f>
        <v>…</v>
      </c>
      <c r="B188" s="60">
        <f>Invulblad!B148</f>
        <v>0</v>
      </c>
      <c r="C188" s="34"/>
    </row>
    <row r="189" spans="1:3">
      <c r="A189" s="53" t="str">
        <f>IF(Invulblad!A149="(noodzakelijkheidscriterium) zelf in te vullen","…",Invulblad!A149)</f>
        <v>…</v>
      </c>
      <c r="B189" s="60">
        <f>Invulblad!B149</f>
        <v>0</v>
      </c>
      <c r="C189" s="34"/>
    </row>
    <row r="190" spans="1:3">
      <c r="A190" s="53" t="str">
        <f>IF(Invulblad!A150="(noodzakelijkheidscriterium) zelf in te vullen","…",Invulblad!A150)</f>
        <v>…</v>
      </c>
      <c r="B190" s="60">
        <f>Invulblad!B150</f>
        <v>0</v>
      </c>
      <c r="C190" s="34"/>
    </row>
    <row r="191" spans="1:3" ht="13.5" thickBot="1">
      <c r="A191" s="4" t="s">
        <v>106</v>
      </c>
      <c r="B191" s="17">
        <f>SUM(B177:B190)</f>
        <v>0</v>
      </c>
      <c r="C191" s="34"/>
    </row>
    <row r="192" spans="1:3" ht="13.5" thickTop="1">
      <c r="A192" s="4"/>
      <c r="B192" s="25"/>
      <c r="C192" s="34"/>
    </row>
    <row r="193" spans="1:3">
      <c r="A193" s="7"/>
      <c r="B193" s="25"/>
      <c r="C193" s="34"/>
    </row>
    <row r="194" spans="1:3">
      <c r="A194" s="7" t="s">
        <v>7</v>
      </c>
      <c r="B194" s="25"/>
      <c r="C194" s="34"/>
    </row>
    <row r="195" spans="1:3">
      <c r="A195" s="9" t="s">
        <v>8</v>
      </c>
      <c r="B195" s="22"/>
      <c r="C195" s="34"/>
    </row>
    <row r="196" spans="1:3">
      <c r="A196" s="3" t="s">
        <v>150</v>
      </c>
      <c r="B196" s="60">
        <f>Invulblad!B13</f>
        <v>0</v>
      </c>
      <c r="C196" s="34"/>
    </row>
    <row r="197" spans="1:3">
      <c r="B197" s="25"/>
      <c r="C197" s="34"/>
    </row>
    <row r="198" spans="1:3">
      <c r="A198" s="9" t="s">
        <v>14</v>
      </c>
      <c r="B198" s="25"/>
      <c r="C198" s="34"/>
    </row>
    <row r="199" spans="1:3">
      <c r="A199" s="2" t="s">
        <v>100</v>
      </c>
      <c r="B199" s="60">
        <f>Invulblad!B47</f>
        <v>0</v>
      </c>
      <c r="C199" s="34"/>
    </row>
    <row r="200" spans="1:3">
      <c r="A200" s="3" t="s">
        <v>125</v>
      </c>
      <c r="B200" s="60">
        <f>Invulblad!B44</f>
        <v>0</v>
      </c>
      <c r="C200" s="34"/>
    </row>
    <row r="201" spans="1:3">
      <c r="A201" s="2"/>
      <c r="B201" s="16"/>
      <c r="C201" s="34"/>
    </row>
    <row r="202" spans="1:3">
      <c r="A202" s="1" t="s">
        <v>101</v>
      </c>
      <c r="B202" s="8"/>
      <c r="C202" s="34"/>
    </row>
    <row r="203" spans="1:3">
      <c r="A203" s="53" t="str">
        <f>IF(Invulblad!A151="(intermediaire kosten) zelf in te vullen","…",Invulblad!A151)</f>
        <v>…</v>
      </c>
      <c r="B203" s="60">
        <f>Invulblad!B151</f>
        <v>0</v>
      </c>
      <c r="C203" s="34"/>
    </row>
    <row r="204" spans="1:3">
      <c r="A204" s="53" t="str">
        <f>IF(Invulblad!A152="(intermediaire kosten) zelf in te vullen","…",Invulblad!A152)</f>
        <v>…</v>
      </c>
      <c r="B204" s="60">
        <f>Invulblad!B152</f>
        <v>0</v>
      </c>
      <c r="C204" s="34"/>
    </row>
    <row r="205" spans="1:3">
      <c r="A205" s="53" t="str">
        <f>IF(Invulblad!A153="(intermediaire kosten) zelf in te vullen","…",Invulblad!A153)</f>
        <v>…</v>
      </c>
      <c r="B205" s="60">
        <f>Invulblad!B153</f>
        <v>0</v>
      </c>
      <c r="C205" s="34"/>
    </row>
    <row r="206" spans="1:3" ht="13.5" thickBot="1">
      <c r="A206" s="4" t="s">
        <v>107</v>
      </c>
      <c r="B206" s="17">
        <f>SUM(B196:B205)</f>
        <v>0</v>
      </c>
      <c r="C206" s="34"/>
    </row>
    <row r="207" spans="1:3" ht="13.5" thickTop="1">
      <c r="A207" s="4"/>
      <c r="B207" s="25"/>
      <c r="C207" s="34"/>
    </row>
    <row r="208" spans="1:3">
      <c r="A208" s="4"/>
      <c r="B208" s="25"/>
      <c r="C208" s="34"/>
    </row>
    <row r="209" spans="1:3">
      <c r="A209" s="7" t="s">
        <v>51</v>
      </c>
      <c r="B209" s="27" t="s">
        <v>4</v>
      </c>
      <c r="C209" s="34"/>
    </row>
    <row r="210" spans="1:3">
      <c r="A210" s="1" t="s">
        <v>25</v>
      </c>
      <c r="B210" s="15"/>
      <c r="C210" s="34"/>
    </row>
    <row r="211" spans="1:3">
      <c r="A211" s="2" t="s">
        <v>48</v>
      </c>
      <c r="B211" s="60">
        <f>Invulblad!B73</f>
        <v>0</v>
      </c>
      <c r="C211" s="34"/>
    </row>
    <row r="212" spans="1:3">
      <c r="A212" s="2"/>
      <c r="B212" s="46"/>
      <c r="C212" s="34"/>
    </row>
    <row r="213" spans="1:3">
      <c r="A213" s="55" t="s">
        <v>14</v>
      </c>
      <c r="B213" s="46"/>
      <c r="C213" s="34"/>
    </row>
    <row r="214" spans="1:3">
      <c r="A214" s="3" t="s">
        <v>70</v>
      </c>
      <c r="B214" s="60">
        <f>Invulblad!B51</f>
        <v>0</v>
      </c>
      <c r="C214" s="34"/>
    </row>
    <row r="215" spans="1:3">
      <c r="B215" s="44"/>
      <c r="C215" s="34"/>
    </row>
    <row r="216" spans="1:3">
      <c r="A216" s="55" t="s">
        <v>24</v>
      </c>
      <c r="B216" s="44"/>
      <c r="C216" s="34"/>
    </row>
    <row r="217" spans="1:3">
      <c r="A217" s="2" t="s">
        <v>52</v>
      </c>
      <c r="B217" s="60">
        <f>Invulblad!B126</f>
        <v>0</v>
      </c>
      <c r="C217" s="34"/>
    </row>
    <row r="218" spans="1:3">
      <c r="A218" s="2" t="s">
        <v>64</v>
      </c>
      <c r="B218" s="60">
        <f>Invulblad!B114</f>
        <v>0</v>
      </c>
      <c r="C218" s="34"/>
    </row>
    <row r="219" spans="1:3">
      <c r="A219" s="2" t="s">
        <v>92</v>
      </c>
      <c r="B219" s="60">
        <f>Invulblad!B115</f>
        <v>0</v>
      </c>
      <c r="C219" s="34"/>
    </row>
    <row r="220" spans="1:3">
      <c r="A220" s="2" t="s">
        <v>53</v>
      </c>
      <c r="B220" s="60">
        <f>Invulblad!B133</f>
        <v>0</v>
      </c>
      <c r="C220" s="34"/>
    </row>
    <row r="221" spans="1:3">
      <c r="A221" s="2" t="s">
        <v>54</v>
      </c>
      <c r="B221" s="60">
        <f>Invulblad!B134</f>
        <v>0</v>
      </c>
      <c r="C221" s="34"/>
    </row>
    <row r="222" spans="1:3">
      <c r="A222" s="2" t="s">
        <v>55</v>
      </c>
      <c r="B222" s="60">
        <f>Invulblad!B135</f>
        <v>0</v>
      </c>
      <c r="C222" s="34"/>
    </row>
    <row r="223" spans="1:3">
      <c r="A223" s="2" t="s">
        <v>177</v>
      </c>
      <c r="B223" s="60">
        <f>Invulblad!B123</f>
        <v>0</v>
      </c>
      <c r="C223" s="34"/>
    </row>
    <row r="224" spans="1:3" ht="13.5" thickBot="1">
      <c r="A224" s="4" t="s">
        <v>108</v>
      </c>
      <c r="B224" s="42">
        <f>SUM(B211:B223)</f>
        <v>0</v>
      </c>
      <c r="C224" s="34"/>
    </row>
    <row r="225" spans="1:3" ht="13.5" thickTop="1">
      <c r="A225" s="4"/>
      <c r="B225" s="28"/>
      <c r="C225" s="34"/>
    </row>
    <row r="226" spans="1:3">
      <c r="A226" s="4"/>
      <c r="B226" s="25"/>
      <c r="C226" s="34"/>
    </row>
    <row r="227" spans="1:3">
      <c r="A227" s="7" t="s">
        <v>56</v>
      </c>
      <c r="B227" s="22"/>
      <c r="C227" s="34"/>
    </row>
    <row r="228" spans="1:3">
      <c r="A228" s="2" t="s">
        <v>29</v>
      </c>
      <c r="B228" s="60">
        <f>Invulblad!B89</f>
        <v>0</v>
      </c>
      <c r="C228" s="34"/>
    </row>
    <row r="229" spans="1:3">
      <c r="A229" s="2" t="s">
        <v>57</v>
      </c>
      <c r="B229" s="60">
        <f>Invulblad!B90</f>
        <v>0</v>
      </c>
      <c r="C229" s="34"/>
    </row>
    <row r="230" spans="1:3">
      <c r="A230" s="2" t="s">
        <v>126</v>
      </c>
      <c r="B230" s="60">
        <f>Invulblad!B100</f>
        <v>0</v>
      </c>
      <c r="C230" s="34" t="s">
        <v>127</v>
      </c>
    </row>
    <row r="231" spans="1:3">
      <c r="A231" s="2"/>
      <c r="B231" s="27"/>
      <c r="C231" s="34"/>
    </row>
    <row r="232" spans="1:3" ht="12" customHeight="1">
      <c r="A232" s="1" t="s">
        <v>101</v>
      </c>
      <c r="B232" s="22"/>
      <c r="C232" s="34"/>
    </row>
    <row r="233" spans="1:3">
      <c r="A233" s="53" t="str">
        <f>IF(Invulblad!A154="(geen loon) zelf in te vullen","…",Invulblad!A154)</f>
        <v>…</v>
      </c>
      <c r="B233" s="60">
        <f>Invulblad!B154</f>
        <v>0</v>
      </c>
      <c r="C233" s="34"/>
    </row>
    <row r="234" spans="1:3">
      <c r="A234" s="53" t="str">
        <f>IF(Invulblad!A155="(geen loon) zelf in te vullen","…",Invulblad!A155)</f>
        <v>…</v>
      </c>
      <c r="B234" s="60">
        <f>Invulblad!B155</f>
        <v>0</v>
      </c>
      <c r="C234" s="34"/>
    </row>
    <row r="235" spans="1:3">
      <c r="A235" s="53" t="str">
        <f>IF(Invulblad!A156="(geen loon) zelf in te vullen","…",Invulblad!A156)</f>
        <v>…</v>
      </c>
      <c r="B235" s="60">
        <f>Invulblad!B156</f>
        <v>0</v>
      </c>
      <c r="C235" s="34"/>
    </row>
    <row r="236" spans="1:3" ht="12.75" customHeight="1" thickBot="1">
      <c r="A236" s="4" t="s">
        <v>109</v>
      </c>
      <c r="B236" s="17">
        <f>SUM(B228:B235)</f>
        <v>0</v>
      </c>
      <c r="C236" s="34"/>
    </row>
    <row r="237" spans="1:3" ht="12.75" customHeight="1" thickTop="1">
      <c r="A237" s="4"/>
      <c r="B237" s="25"/>
      <c r="C237" s="34"/>
    </row>
    <row r="238" spans="1:3">
      <c r="A238" s="4"/>
      <c r="B238" s="25"/>
      <c r="C238" s="34"/>
    </row>
    <row r="239" spans="1:3">
      <c r="A239" s="7" t="s">
        <v>58</v>
      </c>
      <c r="B239" s="27" t="s">
        <v>4</v>
      </c>
      <c r="C239" s="34"/>
    </row>
    <row r="240" spans="1:3">
      <c r="A240" s="32" t="s">
        <v>168</v>
      </c>
      <c r="B240" s="60">
        <f>Invulblad!B116</f>
        <v>0</v>
      </c>
      <c r="C240" s="34"/>
    </row>
    <row r="241" spans="1:3">
      <c r="A241" s="32" t="s">
        <v>111</v>
      </c>
      <c r="B241" s="60">
        <f>Invulblad!B117</f>
        <v>0</v>
      </c>
      <c r="C241" s="34"/>
    </row>
    <row r="242" spans="1:3">
      <c r="A242" s="32" t="s">
        <v>113</v>
      </c>
      <c r="B242" s="60">
        <f>Invulblad!B118</f>
        <v>0</v>
      </c>
      <c r="C242" s="34"/>
    </row>
    <row r="243" spans="1:3">
      <c r="A243" s="32" t="s">
        <v>112</v>
      </c>
      <c r="B243" s="60">
        <f>Invulblad!B119</f>
        <v>0</v>
      </c>
      <c r="C243" s="34"/>
    </row>
    <row r="244" spans="1:3">
      <c r="A244" s="32" t="s">
        <v>114</v>
      </c>
      <c r="B244" s="60">
        <f>Invulblad!B120</f>
        <v>0</v>
      </c>
      <c r="C244" s="34"/>
    </row>
    <row r="245" spans="1:3" ht="13.5" thickBot="1">
      <c r="A245" s="4" t="s">
        <v>110</v>
      </c>
      <c r="B245" s="17">
        <f>SUM(B240:B244)</f>
        <v>0</v>
      </c>
      <c r="C245" s="34"/>
    </row>
    <row r="246" spans="1:3" ht="13.5" thickTop="1">
      <c r="B246" s="8"/>
    </row>
    <row r="247" spans="1:3">
      <c r="B247" s="8"/>
    </row>
    <row r="248" spans="1:3">
      <c r="B248" s="8"/>
    </row>
    <row r="249" spans="1:3">
      <c r="B249" s="8"/>
    </row>
    <row r="250" spans="1:3">
      <c r="B250" s="8"/>
    </row>
    <row r="251" spans="1:3">
      <c r="B251" s="8"/>
    </row>
    <row r="252" spans="1:3">
      <c r="B252" s="8"/>
    </row>
    <row r="253" spans="1:3">
      <c r="B253" s="8"/>
    </row>
    <row r="254" spans="1:3">
      <c r="B254" s="8"/>
    </row>
    <row r="255" spans="1:3">
      <c r="B255" s="8"/>
    </row>
    <row r="256" spans="1:3">
      <c r="B256" s="8"/>
    </row>
    <row r="257" spans="2:2">
      <c r="B257" s="8"/>
    </row>
    <row r="258" spans="2:2">
      <c r="B258" s="8"/>
    </row>
    <row r="259" spans="2:2">
      <c r="B259" s="8"/>
    </row>
    <row r="260" spans="2:2">
      <c r="B260" s="8"/>
    </row>
    <row r="261" spans="2:2">
      <c r="B261" s="8"/>
    </row>
    <row r="262" spans="2:2">
      <c r="B262" s="8"/>
    </row>
    <row r="263" spans="2:2">
      <c r="B263" s="8"/>
    </row>
    <row r="264" spans="2:2">
      <c r="B264" s="8"/>
    </row>
    <row r="265" spans="2:2">
      <c r="B265" s="8"/>
    </row>
    <row r="266" spans="2:2">
      <c r="B266" s="8"/>
    </row>
    <row r="267" spans="2:2">
      <c r="B267" s="8"/>
    </row>
    <row r="268" spans="2:2">
      <c r="B268" s="8"/>
    </row>
    <row r="269" spans="2:2">
      <c r="B269" s="8"/>
    </row>
    <row r="270" spans="2:2">
      <c r="B270" s="8"/>
    </row>
    <row r="271" spans="2:2">
      <c r="B271" s="8"/>
    </row>
    <row r="272" spans="2:2">
      <c r="B272" s="8"/>
    </row>
    <row r="273" spans="2:2">
      <c r="B273" s="8"/>
    </row>
    <row r="274" spans="2:2">
      <c r="B274" s="8"/>
    </row>
    <row r="275" spans="2:2">
      <c r="B275" s="8"/>
    </row>
    <row r="276" spans="2:2">
      <c r="B276" s="8"/>
    </row>
    <row r="277" spans="2:2">
      <c r="B277" s="8"/>
    </row>
    <row r="278" spans="2:2">
      <c r="B278" s="8"/>
    </row>
    <row r="279" spans="2:2">
      <c r="B279" s="8"/>
    </row>
    <row r="280" spans="2:2">
      <c r="B280" s="8"/>
    </row>
    <row r="281" spans="2:2">
      <c r="B281" s="8"/>
    </row>
    <row r="282" spans="2:2">
      <c r="B282" s="8"/>
    </row>
    <row r="283" spans="2:2">
      <c r="B283" s="8"/>
    </row>
    <row r="284" spans="2:2">
      <c r="B284" s="8"/>
    </row>
    <row r="285" spans="2:2">
      <c r="B285" s="8"/>
    </row>
    <row r="286" spans="2:2">
      <c r="B286" s="8"/>
    </row>
    <row r="287" spans="2:2">
      <c r="B287" s="8"/>
    </row>
    <row r="288" spans="2:2">
      <c r="B288" s="8"/>
    </row>
    <row r="289" spans="2:2">
      <c r="B289" s="8"/>
    </row>
    <row r="290" spans="2:2">
      <c r="B290" s="8"/>
    </row>
    <row r="291" spans="2:2">
      <c r="B291" s="8"/>
    </row>
    <row r="292" spans="2:2">
      <c r="B292" s="8"/>
    </row>
    <row r="293" spans="2:2">
      <c r="B293" s="8"/>
    </row>
    <row r="294" spans="2:2">
      <c r="B294" s="8"/>
    </row>
    <row r="295" spans="2:2">
      <c r="B295" s="8"/>
    </row>
    <row r="296" spans="2:2">
      <c r="B296" s="8"/>
    </row>
    <row r="297" spans="2:2">
      <c r="B297" s="8"/>
    </row>
    <row r="298" spans="2:2">
      <c r="B298" s="8"/>
    </row>
    <row r="299" spans="2:2">
      <c r="B299" s="8"/>
    </row>
    <row r="300" spans="2:2">
      <c r="B300" s="8"/>
    </row>
    <row r="301" spans="2:2">
      <c r="B301" s="8"/>
    </row>
    <row r="302" spans="2:2">
      <c r="B302" s="8"/>
    </row>
    <row r="303" spans="2:2">
      <c r="B303" s="8"/>
    </row>
    <row r="304" spans="2:2">
      <c r="B304" s="8"/>
    </row>
    <row r="305" spans="2:2">
      <c r="B305" s="8"/>
    </row>
    <row r="306" spans="2:2">
      <c r="B306" s="8"/>
    </row>
    <row r="307" spans="2:2">
      <c r="B307" s="8"/>
    </row>
    <row r="308" spans="2:2">
      <c r="B308" s="8"/>
    </row>
    <row r="309" spans="2:2">
      <c r="B309" s="8"/>
    </row>
    <row r="310" spans="2:2">
      <c r="B310" s="8"/>
    </row>
    <row r="311" spans="2:2">
      <c r="B311" s="8"/>
    </row>
    <row r="312" spans="2:2">
      <c r="B312" s="8"/>
    </row>
    <row r="313" spans="2:2">
      <c r="B313" s="8"/>
    </row>
    <row r="314" spans="2:2">
      <c r="B314" s="8"/>
    </row>
    <row r="315" spans="2:2">
      <c r="B315" s="8"/>
    </row>
    <row r="316" spans="2:2">
      <c r="B316" s="8"/>
    </row>
    <row r="317" spans="2:2">
      <c r="B317" s="8"/>
    </row>
    <row r="318" spans="2:2">
      <c r="B318" s="8"/>
    </row>
    <row r="319" spans="2:2">
      <c r="B319" s="8"/>
    </row>
    <row r="320" spans="2:2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</sheetData>
  <sheetProtection algorithmName="SHA-512" hashValue="pMgafvdr86arwLV2vYJcz+htsdvB+UOR1UWaIaRNgRgrqM0pBU5nDHCrfm/eSWCMP7IxyWbZ/36Yc8zFNmO32A==" saltValue="SvpSW1rmVajHsMIw8FoXlg==" spinCount="100000" sheet="1" objects="1" scenarios="1"/>
  <customSheetViews>
    <customSheetView guid="{E9966EEB-7B97-4EE7-92F7-FF2151D00856}">
      <selection activeCell="A20" sqref="A20"/>
      <rowBreaks count="1" manualBreakCount="1">
        <brk id="78" max="1" man="1"/>
      </rowBreaks>
      <pageMargins left="0.19685039370078741" right="0" top="0.39370078740157483" bottom="0.39370078740157483" header="0" footer="0"/>
      <pageSetup paperSize="9" scale="75" fitToHeight="5" orientation="portrait" horizontalDpi="300" verticalDpi="300" r:id="rId1"/>
      <headerFooter alignWithMargins="0"/>
    </customSheetView>
  </customSheetViews>
  <phoneticPr fontId="4" type="noConversion"/>
  <pageMargins left="0.19685039370078741" right="0" top="0.39370078740157483" bottom="0.39370078740157483" header="0" footer="0"/>
  <pageSetup paperSize="9" scale="75" fitToHeight="5" orientation="portrait" horizontalDpi="300" verticalDpi="300" r:id="rId2"/>
  <headerFooter alignWithMargins="0"/>
  <rowBreaks count="1" manualBreakCount="1">
    <brk id="77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vooraf</vt:lpstr>
      <vt:lpstr>Invulblad</vt:lpstr>
      <vt:lpstr>rekenmodel</vt:lpstr>
      <vt:lpstr>Invulblad!Afdrukbereik</vt:lpstr>
      <vt:lpstr>rekenmodel!Afdrukbereik</vt:lpstr>
      <vt:lpstr>Invulblad!Afdruktitels</vt:lpstr>
    </vt:vector>
  </TitlesOfParts>
  <Manager>Vaktechniek</Manager>
  <Company>SRA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SRA-Rekenmodel Werkkostenregeling</dc:title>
  <dc:subject>Rekenmodel Werkkostenregeling</dc:subject>
  <dc:creator>SRA</dc:creator>
  <cp:lastModifiedBy>Arco Garritsen</cp:lastModifiedBy>
  <cp:lastPrinted>2014-10-28T12:59:58Z</cp:lastPrinted>
  <dcterms:created xsi:type="dcterms:W3CDTF">2010-03-06T14:40:30Z</dcterms:created>
  <dcterms:modified xsi:type="dcterms:W3CDTF">2022-10-06T07:50:12Z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ttuSource">
    <vt:lpwstr/>
  </property>
  <property fmtid="{D5CDD505-2E9C-101B-9397-08002B2CF9AE}" pid="3" name="ContentType">
    <vt:lpwstr>Document</vt:lpwstr>
  </property>
  <property fmtid="{D5CDD505-2E9C-101B-9397-08002B2CF9AE}" pid="4" name="EttuRefid">
    <vt:lpwstr/>
  </property>
  <property fmtid="{D5CDD505-2E9C-101B-9397-08002B2CF9AE}" pid="5" name="EttuActive">
    <vt:lpwstr>1</vt:lpwstr>
  </property>
  <property fmtid="{D5CDD505-2E9C-101B-9397-08002B2CF9AE}" pid="6" name="PublishingExpirationDate">
    <vt:lpwstr/>
  </property>
  <property fmtid="{D5CDD505-2E9C-101B-9397-08002B2CF9AE}" pid="7" name="PublishingStartDate">
    <vt:lpwstr/>
  </property>
</Properties>
</file>